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август" sheetId="1" state="hidden" r:id="rId2"/>
    <sheet name=" декабрь 2025" sheetId="2" state="visible" r:id="rId3"/>
  </sheets>
  <definedNames>
    <definedName function="false" hidden="false" localSheetId="1" name="_xlnm.Print_Area" vbProcedure="false">' декабрь 2025'!$A$1:$F$185</definedName>
    <definedName function="false" hidden="false" localSheetId="0" name="_xlnm.Print_Area" vbProcedure="false">август!$A$1:$F$226</definedName>
    <definedName function="false" hidden="false" localSheetId="1" name="_xlnm.Print_Area" vbProcedure="false">' декабрь 2025'!$A$1:$F$184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<sst xmlns="http://schemas.openxmlformats.org/spreadsheetml/2006/main" count="479" uniqueCount="409">
  <si>
    <t xml:space="preserve">ПОЯСНИТЕЛЬНАЯ ЗАПИСКА</t>
  </si>
  <si>
    <t xml:space="preserve">к проекту решения  «О внесении изменений в решение  Совета народных депутатов  Анжеро-Судженского городского округа от 24.12.2015  № 392 «О  бюджете  муниципального образования «Анжеро-Судженский городской округ» на 2016 год »</t>
  </si>
  <si>
    <r>
      <rPr>
        <b val="true"/>
        <sz val="13"/>
        <rFont val="Times New Roman"/>
        <family val="1"/>
        <charset val="1"/>
      </rPr>
      <t xml:space="preserve">1</t>
    </r>
    <r>
      <rPr>
        <sz val="13"/>
        <rFont val="Times New Roman"/>
        <family val="1"/>
        <charset val="1"/>
      </rPr>
      <t xml:space="preserve">. Изменения по доходам вносятся:</t>
    </r>
  </si>
  <si>
    <t xml:space="preserve">На основании   Закона Кемеровской  области от 12.07.2016г №56-ОЗ "О внесении изменений в закон Кемеровской области "Об областном бюджете на 2016 год", Департамента социальной защиты населения Кемеровской области от 27.06.2016г. № 715, от 4.08.2016г. № 856.</t>
  </si>
  <si>
    <r>
      <rPr>
        <sz val="13"/>
        <rFont val="Times New Roman"/>
        <family val="1"/>
        <charset val="1"/>
      </rPr>
      <t xml:space="preserve">1.1.1.</t>
    </r>
    <r>
      <rPr>
        <b val="true"/>
        <u val="single"/>
        <sz val="13"/>
        <rFont val="Times New Roman"/>
        <family val="1"/>
        <charset val="1"/>
      </rPr>
      <t xml:space="preserve"> дотации  </t>
    </r>
    <r>
      <rPr>
        <sz val="13"/>
        <rFont val="Times New Roman"/>
        <family val="1"/>
        <charset val="1"/>
      </rPr>
      <t xml:space="preserve">увеличиваются на 24924,0 на тыс руб: </t>
    </r>
  </si>
  <si>
    <r>
      <rPr>
        <sz val="13"/>
        <rFont val="Times New Roman"/>
        <family val="1"/>
        <charset val="1"/>
      </rPr>
      <t xml:space="preserve">1.1.2. </t>
    </r>
    <r>
      <rPr>
        <b val="true"/>
        <u val="single"/>
        <sz val="13"/>
        <rFont val="Times New Roman"/>
        <family val="1"/>
        <charset val="1"/>
      </rPr>
      <t xml:space="preserve">субсидии</t>
    </r>
    <r>
      <rPr>
        <sz val="13"/>
        <rFont val="Times New Roman"/>
        <family val="1"/>
        <charset val="1"/>
      </rPr>
      <t xml:space="preserve"> увеличиваются на  33,5 на тыс руб: </t>
    </r>
  </si>
  <si>
    <r>
      <rPr>
        <sz val="13"/>
        <rFont val="Times New Roman"/>
        <family val="1"/>
        <charset val="1"/>
      </rPr>
      <t xml:space="preserve">1.1.3 </t>
    </r>
    <r>
      <rPr>
        <b val="true"/>
        <u val="single"/>
        <sz val="13"/>
        <rFont val="Times New Roman"/>
        <family val="1"/>
        <charset val="1"/>
      </rPr>
      <t xml:space="preserve">субвенции</t>
    </r>
    <r>
      <rPr>
        <sz val="13"/>
        <rFont val="Times New Roman"/>
        <family val="1"/>
        <charset val="1"/>
      </rPr>
      <t xml:space="preserve"> уменьшаются на 6962,1 тыс. руб.:  </t>
    </r>
  </si>
  <si>
    <r>
      <rPr>
        <sz val="13"/>
        <rFont val="Times New Roman"/>
        <family val="1"/>
        <charset val="1"/>
      </rPr>
      <t xml:space="preserve">1.1.4 </t>
    </r>
    <r>
      <rPr>
        <b val="true"/>
        <u val="single"/>
        <sz val="13"/>
        <rFont val="Times New Roman"/>
        <family val="1"/>
        <charset val="1"/>
      </rPr>
      <t xml:space="preserve">иные межбюджетные трансферты</t>
    </r>
    <r>
      <rPr>
        <sz val="13"/>
        <rFont val="Times New Roman"/>
        <family val="1"/>
        <charset val="1"/>
      </rPr>
      <t xml:space="preserve"> увеличиваются на 720,0 тыс.рублей</t>
    </r>
  </si>
  <si>
    <r>
      <rPr>
        <b val="true"/>
        <sz val="13"/>
        <rFont val="Times New Roman"/>
        <family val="1"/>
        <charset val="1"/>
      </rPr>
      <t xml:space="preserve">1.2</t>
    </r>
    <r>
      <rPr>
        <sz val="13"/>
        <rFont val="Times New Roman"/>
        <family val="1"/>
        <charset val="1"/>
      </rPr>
      <t xml:space="preserve">. Вносятся изменения в план по доходам налоговых и  неналоговых платежей:</t>
    </r>
  </si>
  <si>
    <t xml:space="preserve">Наименование доходов</t>
  </si>
  <si>
    <t xml:space="preserve">План на 2016 год</t>
  </si>
  <si>
    <t xml:space="preserve">Факт на 01.08.2016</t>
  </si>
  <si>
    <t xml:space="preserve">ожидаемое исполнение за год</t>
  </si>
  <si>
    <t xml:space="preserve">+,- к плану года</t>
  </si>
  <si>
    <t xml:space="preserve">План уточненный - основание</t>
  </si>
  <si>
    <t xml:space="preserve">Единый сельскохозяйственный налог</t>
  </si>
  <si>
    <t xml:space="preserve">530,0(по факту поступления на 01.08.16г)</t>
  </si>
  <si>
    <t xml:space="preserve">Государственная пошлина за гос.регестрацию прав,ограничений прав на недвижимое имущество и сделок сним</t>
  </si>
  <si>
    <t xml:space="preserve">573,0 (по факту поступления на 01.08.16г,)</t>
  </si>
  <si>
    <t xml:space="preserve">Государственная пошлина за выдачу и обмен паспорта гражданина Российской Федерации</t>
  </si>
  <si>
    <t xml:space="preserve">120,0  (по факту поступления на 01.08.16г,)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</si>
  <si>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</si>
  <si>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10% согласно баланса финансово хозяйственной деятельности предприятий за 2015год</t>
  </si>
  <si>
    <t xml:space="preserve">Плата за выбросы загрязняющих веществ в атмосферный воздух стационарными объектами</t>
  </si>
  <si>
    <t xml:space="preserve">398,0 (по факту поступления на 01.08.2016г)</t>
  </si>
  <si>
    <t xml:space="preserve">Плата за выбросы загрязняющих веществ в атмосферный воздух передвижными объектами</t>
  </si>
  <si>
    <t xml:space="preserve">22,0(по факту поступления на 01.08.2016г)</t>
  </si>
  <si>
    <t xml:space="preserve">Плата за размещение отходов производства и потребления</t>
  </si>
  <si>
    <t xml:space="preserve">1512,0 (по факту поступления на 01.08.2016г)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</si>
  <si>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</si>
  <si>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1500,0(письмо КУМИ от 09.08.2016г №580)             </t>
  </si>
  <si>
    <r>
      <rPr>
        <sz val="11"/>
        <rFont val="Times New Roman"/>
        <family val="1"/>
        <charset val="1"/>
      </rPr>
      <t xml:space="preserve">Денежные взыскания (штрафы) за нарушение законодательства о налогах и сборах, предусмотренные ст. 116, 118, 119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, п. 1 и 2 ст. 120, ст.125, 126, 128, 129, 129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, 132, 133, 134, 135, 135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 Налогового кодекса Российской Федерации, а также штрафы, взыскание которых осуществляется на основании ранее действовавшей ст. 117 Налогового кодекса Российской Федерации </t>
    </r>
  </si>
  <si>
    <t xml:space="preserve">158,0 (по факту поступления на 01.08.2016г)</t>
  </si>
  <si>
    <t xml:space="preserve">Денежные взыскания(штрафы) за административные правонарушение в области налогов и сборов, предусмотренные Кодексом  РФ об административных правонарушениях</t>
  </si>
  <si>
    <t xml:space="preserve">12,0 (по факту поступления на 01.08.2016г)</t>
  </si>
  <si>
    <t xml:space="preserve">Денежные взыскания (штрафы) 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</si>
  <si>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239,0 (по факту поступления на 01.08.2016г)</t>
  </si>
  <si>
    <t xml:space="preserve">Денежные взыскания (штрафы)  за административные правонарушения в области государственного регулирования производства и оборота табачной продукции</t>
  </si>
  <si>
    <t xml:space="preserve">40,0 (по факту поступления на 01.08.2016г)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</si>
  <si>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 Российской Федерации об административных правонарушениях</t>
  </si>
  <si>
    <t xml:space="preserve">81,0 (по факту поступления на 01.08.2016г)</t>
  </si>
  <si>
    <t xml:space="preserve">Прочие поступления от денежных взысканий (штрафов) и иных сумм в возмещение ущерба, зачисляемые в бюджеты городских округов</t>
  </si>
  <si>
    <t xml:space="preserve">4822,0 (по факту поступления на 01.08.2016г)</t>
  </si>
  <si>
    <t xml:space="preserve">ИТОГО</t>
  </si>
  <si>
    <r>
      <rPr>
        <b val="true"/>
        <sz val="13"/>
        <rFont val="Times New Roman"/>
        <family val="1"/>
        <charset val="1"/>
      </rPr>
      <t xml:space="preserve">1.3</t>
    </r>
    <r>
      <rPr>
        <sz val="13"/>
        <rFont val="Times New Roman"/>
        <family val="1"/>
        <charset val="1"/>
      </rPr>
      <t xml:space="preserve"> В связи с дополнительным поступлением доходов увеличиваются прочие безвозмездные поступления на сумму 65,0 тыс.рублей.:    в т.ч. финпомощь от ЗАО "Управляющая компания КЕМ-ОЙЛ" 45,0тыс.руб.; 20,0 тыс.руб. финпомощь от Н.К.Крушинского</t>
    </r>
  </si>
  <si>
    <t xml:space="preserve">ИТОГО доходов собственной базы:1500,0+65,0=1565,0 тыс. рублей</t>
  </si>
  <si>
    <r>
      <rPr>
        <b val="true"/>
        <sz val="13"/>
        <rFont val="Times New Roman"/>
        <family val="1"/>
        <charset val="1"/>
      </rPr>
      <t xml:space="preserve">2.</t>
    </r>
    <r>
      <rPr>
        <sz val="13"/>
        <rFont val="Times New Roman"/>
        <family val="1"/>
        <charset val="1"/>
      </rPr>
      <t xml:space="preserve"> Изменения по расходам местного бюджета вносятся (приложения № 2, 3, 4): </t>
    </r>
  </si>
  <si>
    <r>
      <rPr>
        <b val="true"/>
        <sz val="13"/>
        <rFont val="Times New Roman"/>
        <family val="1"/>
        <charset val="1"/>
      </rPr>
      <t xml:space="preserve">2.1.</t>
    </r>
    <r>
      <rPr>
        <sz val="13"/>
        <rFont val="Times New Roman"/>
        <family val="1"/>
        <charset val="1"/>
      </rPr>
      <t xml:space="preserve">  На основании   Закона Кемеровской  области от 12.07.2016г №56-ОЗ "О внесении изменений в закон Кемеровской области "Об областном бюджете на 2016 год", Департамента социальной защиты населения Кемеровской области от 27.06.2016г. № 715, от 4.08.2016г. № 856.</t>
    </r>
  </si>
  <si>
    <t xml:space="preserve">Увеличиваются ассигнования:</t>
  </si>
  <si>
    <t xml:space="preserve">По Управлению образования:
 - на меры соц.поддержки многодетных семей (питание детей из многодетных семей) в сумме - 779,0 т.р.;
 - на реализацию мероприятий государственной прогрммы РФ "Доступная среда" на 2011-2020годы  (детский сад №3: замена пандуса, приобретение теневых навесов с поручнями, замена линолиума, оборудование для туалетных комнат для детей-инвалидов) в сумме - 815,7т.р.</t>
  </si>
  <si>
    <t xml:space="preserve">По Администрации:</t>
  </si>
  <si>
    <t xml:space="preserve"> - на ежемесячное обеспечение детей, страдающих онкологическими заболеваниями, денежной выплатой на 11,1т.р.</t>
  </si>
  <si>
    <t xml:space="preserve"> - на  обеспечение медицинской деятельности, связанной с донорством органов человека в целях трансплантации на в сумме - 720,0т.р.</t>
  </si>
  <si>
    <t xml:space="preserve">По УСЗН:</t>
  </si>
  <si>
    <t xml:space="preserve"> - на ежегодную денежную выплату лицам, награжденным нагрудным знаком "Почетный донор России" на 575,9т.р.;
 - на выплату гос.пособий лицам, не подлежащим обязательному социальному страхованию на случай временной нетрудоспособности в связми с материнством, и лицам, уволенным в связи с ликвидацией организаций в сумме - 300,0т.р.;</t>
  </si>
  <si>
    <t xml:space="preserve"> - на реализацию мер в области молодежной политики в сумме 33,8т.р. (зарплата молодежным трудовым отрядам);
 - на обновление компьюьерного оборудования аппарату УСЗН, в соответствии с письмом Департамента социальной защиты населения от 17.05.2016г. № 12-2726, на сумму 100,0 т.р.</t>
  </si>
  <si>
    <t xml:space="preserve">Уменьшаются ассигнования:</t>
  </si>
  <si>
    <t xml:space="preserve">По Управлению образования:</t>
  </si>
  <si>
    <t xml:space="preserve"> - на доступную среду для детей-инвалидов в составе субсидии "Развитие единого образовательного пространства, повышение качества образовательных результатов в рамках подпрограммы «Развитие дошкольного, общего образования и дополнительного образования детей»  (детский сад №3: замена пандуса, приобретение теневых навесов с поручнями, замена линолиума, оборудование для туалетных комнат для детей-инвалидов) на 816,0 т.р. ;</t>
  </si>
  <si>
    <t xml:space="preserve"> - на оплату жилья и коммунальных услуг отдельным категориям граждан на - 7428,0т.р.;
 - на выплату единовременного пособия беременной жене военнослужащего, проходящего военную службу по призыву в сумме - 100,0т.р.;
 - на меры соц.поддержки семей, имеющих детей (материнский капитал) в сумме - 1200,0т.р.</t>
  </si>
  <si>
    <t xml:space="preserve">тыс.руб.</t>
  </si>
  <si>
    <t xml:space="preserve">Наименование</t>
  </si>
  <si>
    <t xml:space="preserve">БК</t>
  </si>
  <si>
    <t xml:space="preserve">Было </t>
  </si>
  <si>
    <t xml:space="preserve">изменения</t>
  </si>
  <si>
    <t xml:space="preserve">Стало</t>
  </si>
  <si>
    <t xml:space="preserve">Администрация</t>
  </si>
  <si>
    <t xml:space="preserve">900 0901 071 00 54920 600</t>
  </si>
  <si>
    <t xml:space="preserve">900 1003 072 00 73221 300</t>
  </si>
  <si>
    <t xml:space="preserve">Управление образования</t>
  </si>
  <si>
    <t xml:space="preserve">911 0701 083 00 R0271 200</t>
  </si>
  <si>
    <t xml:space="preserve">911 0702 051 00 71930 200</t>
  </si>
  <si>
    <t xml:space="preserve">911 1003 086 00 70050 600</t>
  </si>
  <si>
    <t xml:space="preserve">УСЗН</t>
  </si>
  <si>
    <t xml:space="preserve">915 0707 052 00 70490 100</t>
  </si>
  <si>
    <t xml:space="preserve">915 1003 086 00 52200 200</t>
  </si>
  <si>
    <t xml:space="preserve">915 1003 086 00 52200 300</t>
  </si>
  <si>
    <t xml:space="preserve">915 1003 086 00 70050 300</t>
  </si>
  <si>
    <t xml:space="preserve">915 1003 086 00 80010 300</t>
  </si>
  <si>
    <t xml:space="preserve">915 1003 086 00 80100 300</t>
  </si>
  <si>
    <t xml:space="preserve">915 1004 096 00 52700 300</t>
  </si>
  <si>
    <t xml:space="preserve">915 1004 086 00 53800 300</t>
  </si>
  <si>
    <t xml:space="preserve">915 1006 084 00 70280 200</t>
  </si>
  <si>
    <r>
      <rPr>
        <b val="true"/>
        <sz val="13"/>
        <rFont val="Times New Roman"/>
        <family val="1"/>
        <charset val="1"/>
      </rPr>
      <t xml:space="preserve">2.2.</t>
    </r>
    <r>
      <rPr>
        <sz val="13"/>
        <rFont val="Times New Roman"/>
        <family val="1"/>
        <charset val="1"/>
      </rPr>
      <t xml:space="preserve"> По ходатайствам бюджетных учреждений:</t>
    </r>
  </si>
  <si>
    <r>
      <rPr>
        <u val="single"/>
        <sz val="13"/>
        <rFont val="Times New Roman"/>
        <family val="1"/>
        <charset val="1"/>
      </rPr>
      <t xml:space="preserve">Переносятся ассигнования с одной БК на другую:
</t>
    </r>
    <r>
      <rPr>
        <sz val="13"/>
        <rFont val="Times New Roman"/>
        <family val="1"/>
        <charset val="1"/>
      </rPr>
      <t xml:space="preserve">По Управлению образования:
  - для софинансирования мероприятий государственной программы РФ "Доступная среда" на 2011-2020 годы, в соответствии с соглашением на создание в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для детей-инвалидов  в сумме 82,0 т.р.;</t>
    </r>
  </si>
  <si>
    <t xml:space="preserve">По КУМИ:
 - в связи с ликвидацией МП БСК "Одиссей" и необходимостью оплаты сложившейся задолженности (зарплата, коммунальные, прочие), так как КУМИ несет ответственность как учредитель при ликвидации учреждения, в сумме 900,0т.р.</t>
  </si>
  <si>
    <t xml:space="preserve">По Администрации:
 - в связи с необходимостью оплаты жилищной субсидии работникам бюджетной сферы в сумме 62,5т.р.</t>
  </si>
  <si>
    <t xml:space="preserve"> - по муниципальной программе "Обеспечение доступным и комфортным жильем и коммунальными услугами" для погашения кредиторской задолженности за технологическое присоединение (эл-во) перед ООО КЭнК в Восточном районе в сумме 3000,0 т.р.; для погашения кредиторской задолженности по исполнительному листу КЭСК в сумме 45,0т.р.</t>
  </si>
  <si>
    <t xml:space="preserve">По УЖКХ:
-  для оплаты кредиторской задолжености за электроэнергию, доставку песка, штрафа ГИБДД в сумме 3000,0 т.р.;
 - для бесперебойной работы отдела УЖКХ в опрерационных системах, на приобретение компьютеров в сумме 1,1 т.р.;</t>
  </si>
  <si>
    <t xml:space="preserve">Переносятся ассигнования с одного вида расходов на другой:</t>
  </si>
  <si>
    <t xml:space="preserve">По Администрации:
 - для оплаты за гсм, приобретение компьютера, ремонт МФУ, командировочные в сумме 100,0 т.р.;
 - для оплаты исполнительного листа ОАО "Кузбассэнергосбыт" в сумме - 26,8т.р.;
 - на командировочные расходы в сумме 100,0тыс.руб.;
 - для уплаты ежегодных взносов в Совет муниципальных образований в сумме - 97,2тыс.руб.;
 - по ГОиЧС для выплаты материального стимулирования добровольным пожарным в сумме 52,0тыс.руб.</t>
  </si>
  <si>
    <t xml:space="preserve">По КФКиС:
 - в связи с реорганизацией КФКиС в форме выделения из его состава нового юридического лица МБУ "Централизованная бухгалтерия комитета по физической культуре и спорту администрации Анжеро-Судженского городского округа" в сумме 391,4 т.р.;</t>
  </si>
  <si>
    <t xml:space="preserve">По УСЗН:
 - в связи с увеличением кадастровой стоимости земли, на основаниии ходатайства МКУ "Реабилитационный центр для детей и подростков" для оплаты земельного налога в сумме 34,1 т.р.;
 - в связи с увеличением МРОТ с 1.07.2016г., для оплаты заработной платы молодежным отрядам в сумме - 1,2т.р.</t>
  </si>
  <si>
    <t xml:space="preserve">По УСЗН:
 - для оказания адресной помощи гражданам города по программе "Милосердие" в сумме 14,7 т.р.;</t>
  </si>
  <si>
    <t xml:space="preserve">По Управлению образования:
 - для оплаты компенсации матерям до 3-х лет в сумме 1,0 т.р.;
 - в связи с увеличением МРОТ перераспределяются ассигнования на заработную плату в детских садах в сумме 374,3т.р.;
 - для оплаты пеней, штрафов по исполнительным листам ДД"Росток" в сумме 80,0т.р.;</t>
  </si>
  <si>
    <t xml:space="preserve">Переносятся ассигнования с одной целевой статьи на другую:</t>
  </si>
  <si>
    <t xml:space="preserve">По Администрации города:</t>
  </si>
  <si>
    <t xml:space="preserve"> - по муниципальной программе  «Обеспечение общественного порядка, пожарной безопасности и защита от чрезвычайных ситуаций» на 2015-2018 гг.» для оплаты услуг спецсвязи, приобретения канцтоваров, гсм в сумме 21,5 т.р.;
 - для расчетов с БиО за уборку снега в сумме 100,0тыс.руб.;
 - по ГОиЧС для возмещения командировочных расходов на обучение в сумме - 30,0тыс.руб.</t>
  </si>
  <si>
    <t xml:space="preserve">По управлению культуры:
 - для подготовки и проведения мероприятий, посвященных празднованию Дня шахтера, оплаты задолженности по исполнительным листам КомСАХ в сумме 18,8 т.р.</t>
  </si>
  <si>
    <t xml:space="preserve">По УЖКХ:
 - в связи с поступление денежных средств из областого бюджета на строительство теплотрассы в Восточном жилом районе в сумме 43000,0 т.р.</t>
  </si>
  <si>
    <t xml:space="preserve">По Управлению образования:
 - в связи с необходимостью оплаты пеней и госпошлин, задолженности по гсм в сумме 610,0 т.р.;
 - для оплаты за коммунальные услуги в сумме 535,0т.р.</t>
  </si>
  <si>
    <t xml:space="preserve">По КУМИ:
 - в связи необходимостью оплаты труда по договорам ГПХ, оплаты за услуги  "Почта России", за приобретение канцтоваров на  сумму -  220,0 т.р.</t>
  </si>
  <si>
    <t xml:space="preserve">Переносятся ассигнования с одного ГРБС на другого:</t>
  </si>
  <si>
    <t xml:space="preserve"> - по муниципальной программе "Обеспечение доступным и комфортным жильем и коммунальными услугами", в связи с отсутствием необходимости и 100% финансированием доли софинансирования местного бюджета на приобретение жилья молодым семьям (4 семьи), ассигнования в сумме - 797,6тыс.руб. переносятнся на резервный фонд.</t>
  </si>
  <si>
    <t xml:space="preserve"> - за счет увеличения дотации из областного бюджета на выравнивание бюджетной обеспеченности на 24924,0т.р.:</t>
  </si>
  <si>
    <t xml:space="preserve">Администрации города: </t>
  </si>
  <si>
    <t xml:space="preserve"> - на денежные выплаты гражданам, имеющим звание "Почетный гражданин Анжеро-Судженского городского округа" (дополнительно на 1 чел.) в сумме - 64,9т.р.</t>
  </si>
  <si>
    <t xml:space="preserve"> - на доведение до МРОТ ФОТ АХО в сумме - 228,4т.р.</t>
  </si>
  <si>
    <t xml:space="preserve"> - на доведение до 100% ФОТ Администрации города в сумме - 7447,0т.р.</t>
  </si>
  <si>
    <t xml:space="preserve"> - на доведение до 100% ФОТ ГО и ЧС в сумме - 849,0т.р.</t>
  </si>
  <si>
    <t xml:space="preserve"> - на доведение до 100% ФОТ ОООП в сумме - 1543,8т.р.</t>
  </si>
  <si>
    <t xml:space="preserve"> - на доведение до 100% ФОТ МФЦ (рассчитан по факту за 6 мес.2016г. + по начислению июня доведено до года + фот на 1 чел. на 6 мес, всего на 42 шт.ед.) в сумме - 4609,7т.р.</t>
  </si>
  <si>
    <t xml:space="preserve"> - Архиву на погашение кредиторской задолженности за технологическое присоединение к электрическим сетям ОАО "Кузбассэнергосбыт", за проектные работы ООО "Электротехпроект", на возмещение коммунальных услуг ОАО "Анжеромаш", на обучение пожарно-техническому минимуму для руководителей в РППЦ "Тетраком" в сумме - 219,6т.р.</t>
  </si>
  <si>
    <t xml:space="preserve">КФКиС</t>
  </si>
  <si>
    <t xml:space="preserve"> - на доведение до 100% ФОТ (аппарат) в сумме - 213,7т.р.</t>
  </si>
  <si>
    <t xml:space="preserve"> - на доведение до 100% ФОТ учреждений КФКиС в сумме - 1301,5т.р.</t>
  </si>
  <si>
    <t xml:space="preserve">КУМИ</t>
  </si>
  <si>
    <t xml:space="preserve"> - на доведение до 100% ФОТ  в сумме - 1554,3т.р.</t>
  </si>
  <si>
    <t xml:space="preserve">Управление культуры</t>
  </si>
  <si>
    <t xml:space="preserve"> - на доведение до 100% ФОТ (аппарат) в сумме - 213,6т.р.</t>
  </si>
  <si>
    <t xml:space="preserve"> - на ФОТ учреждений управления культуры в сумме - 1215,1т.р.</t>
  </si>
  <si>
    <t xml:space="preserve"> - на доведение до 100% ФОТ (аппарат) в сумме - 670,6т.р.</t>
  </si>
  <si>
    <t xml:space="preserve">УЖКХ</t>
  </si>
  <si>
    <t xml:space="preserve"> - на доведение до 100% ФОТ (аппарат) в сумме - 930,4т.р.</t>
  </si>
  <si>
    <t xml:space="preserve"> - на доведение до 100% ФОТ  АДС в сумме - 1589,0т.р., в том числе на ЕДДС - 195,8т.р., АДС - 1393,2т.р.</t>
  </si>
  <si>
    <t xml:space="preserve"> - на доведение до 100% ФОТ  УЖ в сумме - 2190,4т.р.</t>
  </si>
  <si>
    <t xml:space="preserve"> - на  приобретение компьютерного оборудования - 83,4т.р.</t>
  </si>
  <si>
    <t xml:space="preserve"> - за счет финансовой помощи:</t>
  </si>
  <si>
    <t xml:space="preserve"> - от ЗАО "Управляющая компания КЕМ-ОЙЛ" для Управления образованя на трудоустройство несовершеннолетних подростков в период летних каникул в количестве 18 чел. (9 чел. МБОУ "ООШ №8" и 9 чел. МБОУ "СОШ №22") в сумме - 45,0т.р.:</t>
  </si>
  <si>
    <t xml:space="preserve"> - за счет дополнительно полученных доходов:</t>
  </si>
  <si>
    <t xml:space="preserve"> - от продажи муниципальных земель в сумме 1500,0т.р. на погашение задолженности за технологическое присоединение  теплоснабжения в Восточном районе. </t>
  </si>
  <si>
    <t xml:space="preserve"> - за счет увеличения источников финансирования дефицита бюджета:</t>
  </si>
  <si>
    <t xml:space="preserve">Управлоению культуры: </t>
  </si>
  <si>
    <t xml:space="preserve"> - на ФОТ учреждений в сумме - 2497,1т.р.</t>
  </si>
  <si>
    <t xml:space="preserve">тыс. руб</t>
  </si>
  <si>
    <t xml:space="preserve">900 0102 011 00 11010 100</t>
  </si>
  <si>
    <t xml:space="preserve">900 0104 011 00 11020 100</t>
  </si>
  <si>
    <t xml:space="preserve">900 0104 011 00 11020 200</t>
  </si>
  <si>
    <t xml:space="preserve">900 0104 011 00 11020 800</t>
  </si>
  <si>
    <t xml:space="preserve">900 0104 011 00 11030 100</t>
  </si>
  <si>
    <t xml:space="preserve">900 0104 011 00 11030 200</t>
  </si>
  <si>
    <t xml:space="preserve">900 0113 014 00 11400 600</t>
  </si>
  <si>
    <t xml:space="preserve">900 0113 015 00 94040 300</t>
  </si>
  <si>
    <t xml:space="preserve">900 0113 033 00 11150 100</t>
  </si>
  <si>
    <t xml:space="preserve">900 0113 130 00 11170 600</t>
  </si>
  <si>
    <t xml:space="preserve">900 0309 031 00 11000 200</t>
  </si>
  <si>
    <t xml:space="preserve">900 0309 032 00 12700 200</t>
  </si>
  <si>
    <t xml:space="preserve">900 0309 032 00 13700 200</t>
  </si>
  <si>
    <t xml:space="preserve">900 0309 032 00 13700 300</t>
  </si>
  <si>
    <t xml:space="preserve">900 0309 031 00 13000 100</t>
  </si>
  <si>
    <t xml:space="preserve">900 0309 031 00 13000 200</t>
  </si>
  <si>
    <t xml:space="preserve">900 1003 042 00 L0200 300</t>
  </si>
  <si>
    <t xml:space="preserve">900 0501 043 00 S9602 400</t>
  </si>
  <si>
    <t xml:space="preserve">900 0501 044 00 11200 200</t>
  </si>
  <si>
    <t xml:space="preserve">900 0501 044 00 11200 800</t>
  </si>
  <si>
    <t xml:space="preserve">900 0901 083 00 14900 600</t>
  </si>
  <si>
    <t xml:space="preserve">900 1006 015 00 15010 200</t>
  </si>
  <si>
    <t xml:space="preserve">900 1006 015 00 15010 300</t>
  </si>
  <si>
    <t xml:space="preserve">904 0709 051 00 15520 100</t>
  </si>
  <si>
    <t xml:space="preserve">904 0709 051 00 15520 200</t>
  </si>
  <si>
    <t xml:space="preserve">904 0709 051 00 15520 600</t>
  </si>
  <si>
    <t xml:space="preserve">904 1101 090 00 11010 600</t>
  </si>
  <si>
    <t xml:space="preserve">904 1105 090 00 11040 100</t>
  </si>
  <si>
    <t xml:space="preserve">905 0113 020 00 14000 200 </t>
  </si>
  <si>
    <t xml:space="preserve">905 0113 020 00 16000 200 </t>
  </si>
  <si>
    <t xml:space="preserve">905 0113 020 00 18000 800</t>
  </si>
  <si>
    <t xml:space="preserve">905 0113 020 00 19000 100</t>
  </si>
  <si>
    <t xml:space="preserve">905 0113 020 00 19000 200</t>
  </si>
  <si>
    <t xml:space="preserve">905 0412 020 00 12000 200</t>
  </si>
  <si>
    <t xml:space="preserve">911 0701 051 00 11200 100</t>
  </si>
  <si>
    <t xml:space="preserve">911 0701 051 00 11200 200</t>
  </si>
  <si>
    <t xml:space="preserve">911 0701 051 00 11200 600</t>
  </si>
  <si>
    <t xml:space="preserve">911 0701 083 00 L0271 200</t>
  </si>
  <si>
    <t xml:space="preserve">911 0702 051 00 11210 600</t>
  </si>
  <si>
    <t xml:space="preserve">911 0702 051 00 11230 600</t>
  </si>
  <si>
    <t xml:space="preserve">911 0702 051 00 12220 200</t>
  </si>
  <si>
    <t xml:space="preserve">911 0702 051 00 71820 200</t>
  </si>
  <si>
    <t xml:space="preserve">911 0702 051 00 71820 800</t>
  </si>
  <si>
    <t xml:space="preserve">911 0709 053 00 11350 600</t>
  </si>
  <si>
    <t xml:space="preserve">911 0709 051 00 17010 600</t>
  </si>
  <si>
    <t xml:space="preserve">911 0709 053 00 11040 100</t>
  </si>
  <si>
    <t xml:space="preserve">911 0709 053 00 11520 100</t>
  </si>
  <si>
    <t xml:space="preserve">911 0709 053 00 11520 200</t>
  </si>
  <si>
    <t xml:space="preserve">911 0709 053 00 11520 600</t>
  </si>
  <si>
    <t xml:space="preserve">913 0702 051 00 11230 600</t>
  </si>
  <si>
    <t xml:space="preserve">913 0801 060 00 11400 600</t>
  </si>
  <si>
    <t xml:space="preserve">913 0801 060 00 12410 600</t>
  </si>
  <si>
    <t xml:space="preserve">913 0801 060 00 13420 600</t>
  </si>
  <si>
    <t xml:space="preserve">913 0804 060 00 14040 100</t>
  </si>
  <si>
    <t xml:space="preserve">913 0804 060 00 14520 100</t>
  </si>
  <si>
    <t xml:space="preserve">913 0804 060 00 14520 800</t>
  </si>
  <si>
    <t xml:space="preserve">915 1002 085 00 11050 100</t>
  </si>
  <si>
    <t xml:space="preserve">915 1002 085 00 11050 200</t>
  </si>
  <si>
    <t xml:space="preserve">915 1002 085 00 70170 200</t>
  </si>
  <si>
    <t xml:space="preserve">915 1002 085 00 70170 800</t>
  </si>
  <si>
    <t xml:space="preserve">915 1006 081 00 11400 300</t>
  </si>
  <si>
    <t xml:space="preserve">915 1006 081 00 11400 200</t>
  </si>
  <si>
    <t xml:space="preserve">Финансовое управление</t>
  </si>
  <si>
    <t xml:space="preserve">855 0111 015 00  13070 800</t>
  </si>
  <si>
    <t xml:space="preserve">919 0309 031 00 11000 600</t>
  </si>
  <si>
    <t xml:space="preserve">919 0409 111 00 11120 600</t>
  </si>
  <si>
    <t xml:space="preserve">919 0409 112 00 11110 600</t>
  </si>
  <si>
    <t xml:space="preserve">919 0502 101 00 12300 400</t>
  </si>
  <si>
    <t xml:space="preserve">919 0502 103 00 11200 800</t>
  </si>
  <si>
    <t xml:space="preserve">919 0502 103 00 13500 800</t>
  </si>
  <si>
    <t xml:space="preserve">919 0505 104 00 11040 200</t>
  </si>
  <si>
    <t xml:space="preserve">919 0505 104 00 11040 100</t>
  </si>
  <si>
    <t xml:space="preserve">919 0505 102 00 11900 600</t>
  </si>
  <si>
    <t xml:space="preserve">919 0505 116 00 11900 600</t>
  </si>
  <si>
    <t xml:space="preserve">      </t>
  </si>
  <si>
    <t xml:space="preserve">3. По источникам финансирования:
 В связи с поступлением дополнительных доходов увеличиваются источники финансирования дефицита бюджета по строке "Получение кредитов от кредитных организаций бюджетами городских округов в валюте Российской Федерации" на 2497,1 т.р. (или до 10 % от объема доходов местного бюджета на 2016 год без учета безвозмездных поступлений и дополнительного норматива отчислений от налога на доходы физических лиц, без учета снижения остатков средств на счетах по учету средств местного бюджета).</t>
  </si>
  <si>
    <t xml:space="preserve">4.  Итог сбалансированности бюджета:</t>
  </si>
  <si>
    <t xml:space="preserve">Доходы</t>
  </si>
  <si>
    <t xml:space="preserve">Расходы</t>
  </si>
  <si>
    <t xml:space="preserve">Субсидии</t>
  </si>
  <si>
    <t xml:space="preserve">Субсидии, субвенции, межбюджетные трансферты</t>
  </si>
  <si>
    <t xml:space="preserve">Субвенции</t>
  </si>
  <si>
    <t xml:space="preserve">Иные межбюджетные трансферты</t>
  </si>
  <si>
    <t xml:space="preserve">Дотации</t>
  </si>
  <si>
    <t xml:space="preserve">Доведение до 100% ФОТ Администрации</t>
  </si>
  <si>
    <t xml:space="preserve">Доведение до МРОТ ФОТ АХО</t>
  </si>
  <si>
    <t xml:space="preserve">Доведение до 100% ФОТ ГОиЧС</t>
  </si>
  <si>
    <t xml:space="preserve">Доведение до 100% ФОТ ОООП</t>
  </si>
  <si>
    <t xml:space="preserve">Доведение до 100% ФОТ КУМИ</t>
  </si>
  <si>
    <t xml:space="preserve">Доведение до 100% ФОТ КФКиС аппарат</t>
  </si>
  <si>
    <t xml:space="preserve">Доведение до 100% ФОТ учреждений КФКиС </t>
  </si>
  <si>
    <t xml:space="preserve">Доведение до 100% ФОТ Управлению культуры аппарат</t>
  </si>
  <si>
    <t xml:space="preserve">ФОТ учреждениям Управленя  культуры </t>
  </si>
  <si>
    <t xml:space="preserve">Доведение до 100% ФОТ Управлению образованияаппарат</t>
  </si>
  <si>
    <t xml:space="preserve">Доведение до 100% ФОТ УЖКХ</t>
  </si>
  <si>
    <t xml:space="preserve">Доведение до 100% ФОТ АДС</t>
  </si>
  <si>
    <t xml:space="preserve">ФОТ МФЦ (42 шт.ед.)</t>
  </si>
  <si>
    <t xml:space="preserve">Администрация  почетные граждане 100%</t>
  </si>
  <si>
    <t xml:space="preserve">Архив прочие</t>
  </si>
  <si>
    <t xml:space="preserve">УЖКХ компьютер</t>
  </si>
  <si>
    <t xml:space="preserve">Прочие безвозмездные поступления</t>
  </si>
  <si>
    <t xml:space="preserve">на трудоустройство несовершеннолетних подростков за счет поступившей финпомощи от ЗАО "Управляющая компания КЕМ-ОЙЛ" </t>
  </si>
  <si>
    <t xml:space="preserve">Налоговые и неналоговые доходы</t>
  </si>
  <si>
    <t xml:space="preserve">Техприсоединение теплотрассы Вост.района</t>
  </si>
  <si>
    <t xml:space="preserve">Источники финансирования дефицита бюджета</t>
  </si>
  <si>
    <t xml:space="preserve">Итого</t>
  </si>
  <si>
    <t xml:space="preserve">Начальник финансового управления г. Анжеро-Судженска-</t>
  </si>
  <si>
    <t xml:space="preserve">Е.Н. Зачиняева</t>
  </si>
  <si>
    <t xml:space="preserve">к  решению  «О внесении изменений в решение  Совета народных депутатов  Анжеро-Судженского городского округа от 24.12.2024  № 334 «О  бюджете  муниципального образования «Анжеро-Судженский городской округ» на 2025 год  и на плановый период  2026 и 2027 годов»</t>
  </si>
  <si>
    <t xml:space="preserve"> 1. Основные характеристики местного бюджета на 2025 год изменяются следующим образом:
общий объем доходов увеличится на 101798,5   тыс. рублей и составляет в сумме 4176559,4 тыс. рублей; 
общий объем расходов увеличивается на 101764,5 тыс. руб. и составляет в сумме  4347775,1 тыс. рублей;
Источники финансирования уменьшаются на 33,9 т.р. и составляют 171215,7 тыс. рублей.</t>
  </si>
  <si>
    <t xml:space="preserve"> 2. Изменения по  доходам:</t>
  </si>
  <si>
    <t xml:space="preserve">2.1. изменения по 2025 году:</t>
  </si>
  <si>
    <r>
      <rPr>
        <b val="true"/>
        <sz val="14"/>
        <rFont val="Times New Roman"/>
        <family val="1"/>
        <charset val="1"/>
      </rPr>
      <t xml:space="preserve">3.1.</t>
    </r>
    <r>
      <rPr>
        <sz val="14"/>
        <rFont val="Times New Roman"/>
        <family val="1"/>
        <charset val="1"/>
      </rPr>
      <t xml:space="preserve">  На основании  Закона Кемеровской области — Кузбасса от 10.12.2025 №162 -ОЗ«О внесении изменений в Закон Кемеровской области–Кузбасса«Об областном бюджете на 2025 год и на плановый период 2026 и 2027 годов», уведомлений минфина Кузбасса от 11.12.2025 № 4404/1, 4411/1 </t>
    </r>
    <r>
      <rPr>
        <sz val="14"/>
        <rFont val="PT Astra Serif"/>
        <family val="1"/>
        <charset val="1"/>
      </rPr>
      <t xml:space="preserve">вносятся изменения:</t>
    </r>
  </si>
  <si>
    <r>
      <rPr>
        <sz val="14"/>
        <rFont val="PT Astra Serif"/>
        <family val="1"/>
        <charset val="1"/>
      </rPr>
      <t xml:space="preserve"> -  дотация на выравнивание бюджетной обеспеченности  </t>
    </r>
    <r>
      <rPr>
        <sz val="14"/>
        <rFont val="Times New Roman"/>
        <family val="1"/>
        <charset val="1"/>
      </rPr>
      <t xml:space="preserve">муниципальных районов (городских округов) увеличивается на  </t>
    </r>
    <r>
      <rPr>
        <sz val="14"/>
        <rFont val="PT Astra Serif"/>
        <family val="1"/>
        <charset val="1"/>
      </rPr>
      <t xml:space="preserve">тыс.руб.;</t>
    </r>
  </si>
  <si>
    <t xml:space="preserve">  - дотация на поддержку мер по обеспечению сбалансированности бюджета увеличивается на   тыс.руб.
</t>
  </si>
  <si>
    <t xml:space="preserve">  - прочие дотации бюджетам городских округов увеличивается на тыс.руб.;</t>
  </si>
  <si>
    <t xml:space="preserve"> -  субсидии  уменьшаются на 173,1 тыс.руб.</t>
  </si>
  <si>
    <t xml:space="preserve"> -  субвенции  увеличиваются  на 101971,6 тыс.руб.</t>
  </si>
  <si>
    <t xml:space="preserve">  - иные межбюджетные трансферты  увеличиваются  на   тыс.руб.</t>
  </si>
  <si>
    <t xml:space="preserve">2.1.2.   Вносятся изменения в план по доходам налоговых и неналоговых платежей на 2025 год:    </t>
  </si>
  <si>
    <t xml:space="preserve">плановые назначения скорректированы по отдельным видам доходов бюджета исходя из складывающейся динамики фактических поступлений налоговых и неналоговых платежей в текущем году, ожидаемой оценки за текущий год и уточненного прогноза главных администраторов доходов местного  бюджета.   (приложение к пояснительной записке — доходы).                                                                                                  </t>
  </si>
  <si>
    <t xml:space="preserve">План на 2025 год</t>
  </si>
  <si>
    <t xml:space="preserve">ожидаемое исполнение
 за год</t>
  </si>
  <si>
    <t xml:space="preserve">Налоговые доходы:</t>
  </si>
  <si>
    <t xml:space="preserve">Налог на доходы физических лиц</t>
  </si>
  <si>
    <t xml:space="preserve">Неналоговые доходы: </t>
  </si>
  <si>
    <t xml:space="preserve">Доходы от использования имущества, находящегося в государственной и  муниципальной собственности</t>
  </si>
  <si>
    <t xml:space="preserve">Доходы от оказания платных услуг и компенсации затрат  государства</t>
  </si>
  <si>
    <t xml:space="preserve">Штрафы, санкции, возмещение ущерба</t>
  </si>
  <si>
    <t xml:space="preserve">Итого </t>
  </si>
  <si>
    <t xml:space="preserve">2.1.3. Увеличиваются прочие безвозмездные поступления от государственных (муниципальных) организаций в бюджеты городских округов на  сумму  7500,0 тыс. рублей (на выполнение социально-значимых мероприятий) в связи с заключением 02.12.2025 года соглашения о социально-экономическом партнерстве на 2025 год с ООО «Разрез Верхнетешский».</t>
  </si>
  <si>
    <t xml:space="preserve">2.1.3. Увеличиваются  прочие безвозмездные поступления на  сумму  144,0 тыс.руб. в том числе:
  63,0 тыс.руб. финансовая помощь ООО «УК Анжерская Южная» ( оказания материальной помощи вдовам и матерям погибших шахтеров),   81,0 тыс.руб.  финансовая помощь ПАО «Банк Уралсиб» по Управлению образования.
  </t>
  </si>
  <si>
    <t xml:space="preserve">ВСЕГО доходов собственной базы на  2025 год:  0,0 тыс. руб.</t>
  </si>
  <si>
    <t xml:space="preserve">2.2. изменения по 2026 году:</t>
  </si>
  <si>
    <r>
      <rPr>
        <sz val="14"/>
        <rFont val="PT Astra Serif"/>
        <family val="1"/>
        <charset val="1"/>
      </rPr>
      <t xml:space="preserve">2.1.1. </t>
    </r>
    <r>
      <rPr>
        <u val="single"/>
        <sz val="14"/>
        <rFont val="Times New Roman"/>
        <family val="1"/>
        <charset val="1"/>
      </rPr>
      <t xml:space="preserve">На основании  Закона Кемеровской области — Кузбасса от 01.10.2025 № 117-ОЗ«О внесении изменений в Закон Кемеровской области–Кузбасса«Об областном бюджете на 2025 год и на плановый период 2026 и 2027 годов»,  вносятся изменения:</t>
    </r>
  </si>
  <si>
    <t xml:space="preserve"> -  субвенции  уменьшаются на  179,1 тыс.руб.</t>
  </si>
  <si>
    <t xml:space="preserve">2.3. изменения по 2027 году:</t>
  </si>
  <si>
    <r>
      <rPr>
        <sz val="14"/>
        <rFont val="PT Astra Serif"/>
        <family val="1"/>
        <charset val="1"/>
      </rPr>
      <t xml:space="preserve">2.1.1. </t>
    </r>
    <r>
      <rPr>
        <u val="single"/>
        <sz val="14"/>
        <rFont val="Times New Roman"/>
        <family val="1"/>
        <charset val="1"/>
      </rPr>
      <t xml:space="preserve">На основании  Закона Кемеровской области — Кузбасса от 11.07.2025 № 85-ОЗ«О внесении изменений в Закон Кемеровской области–Кузбасса«Об областном бюджете на 2025 год и на плановый период 2026 и 2027 годов»,</t>
    </r>
    <r>
      <rPr>
        <sz val="14"/>
        <rFont val="Times New Roman"/>
        <family val="1"/>
        <charset val="1"/>
      </rPr>
      <t xml:space="preserve"> </t>
    </r>
    <r>
      <rPr>
        <u val="single"/>
        <sz val="14"/>
        <rFont val="Times New Roman"/>
        <family val="1"/>
        <charset val="1"/>
      </rPr>
      <t xml:space="preserve"> уведомления Министерства финансов Кузбасса от 31.07.2025 № 2532/1, от 05.06.2025 №2000/1, от 13.08.2025 №2619/1, от 22.08.2025 №2671/1 вносятся изменения:</t>
    </r>
  </si>
  <si>
    <t xml:space="preserve"> -  субсидии  уменьшаются на  834,5 тыс.руб.</t>
  </si>
  <si>
    <t xml:space="preserve">3. Изменения по расходам:</t>
  </si>
  <si>
    <r>
      <rPr>
        <b val="true"/>
        <u val="single"/>
        <sz val="14"/>
        <rFont val="Times New Roman"/>
        <family val="1"/>
        <charset val="1"/>
      </rPr>
      <t xml:space="preserve">3.1.</t>
    </r>
    <r>
      <rPr>
        <u val="single"/>
        <sz val="14"/>
        <rFont val="Times New Roman"/>
        <family val="1"/>
        <charset val="1"/>
      </rPr>
      <t xml:space="preserve">  На основании  Закона Кемеровской области — Кузбасса от 10.12.2025 № 162-ОЗ«О внесении изменений в Закон Кемеровской области–Кузбасса«Об областном бюджете на 2025 год и на плановый период 2026 и 2027 годов», уведомлений минфина Кузбасса от 11.12.2025 № 4404/1, 4411/1 </t>
    </r>
    <r>
      <rPr>
        <u val="single"/>
        <sz val="14"/>
        <rFont val="PT Astra Serif"/>
        <family val="1"/>
        <charset val="1"/>
      </rPr>
      <t xml:space="preserve">вносятся изменения:</t>
    </r>
  </si>
  <si>
    <r>
      <rPr>
        <u val="single"/>
        <sz val="14"/>
        <rFont val="PT Astra Serif"/>
        <family val="1"/>
        <charset val="1"/>
      </rPr>
      <t xml:space="preserve">По субсидиям и субвенциям:
</t>
    </r>
    <r>
      <rPr>
        <b val="true"/>
        <sz val="14"/>
        <rFont val="PT Astra Serif"/>
        <family val="1"/>
        <charset val="1"/>
      </rPr>
      <t xml:space="preserve">Увеличиваются ассигнования:</t>
    </r>
  </si>
  <si>
    <r>
      <rPr>
        <b val="true"/>
        <sz val="14"/>
        <rFont val="PT Astra Serif"/>
        <family val="1"/>
        <charset val="1"/>
      </rPr>
      <t xml:space="preserve">По УЖКХ</t>
    </r>
    <r>
      <rPr>
        <sz val="14"/>
        <rFont val="PT Astra Serif"/>
        <family val="1"/>
        <charset val="1"/>
      </rPr>
      <t xml:space="preserve">:  
- на компенсацию (возмещение) выпадающих доходов теплоснабжающих организаций, организаций, осуществляющих горячее водоснабжение, реализацию твердого топлива, возникающих при применении льготных цен (тарифов) на 92807,9 т.р.;
 - на к</t>
    </r>
    <r>
      <rPr>
        <sz val="14"/>
        <rFont val="Times New Roman"/>
        <family val="0"/>
        <charset val="1"/>
      </rPr>
      <t xml:space="preserve">омпенсацию (возмещение) выпадающих доходов организаций, осуществляющих холодное водоснабжение и (или) водоотведение, реализацию сжиженного газа, возникающих при применении льготных цен (тарифов) на 9783,4 т.р.;</t>
    </r>
  </si>
  <si>
    <r>
      <rPr>
        <b val="true"/>
        <sz val="14"/>
        <rFont val="PT Astra Serif"/>
        <family val="1"/>
        <charset val="1"/>
      </rPr>
      <t xml:space="preserve">по Управлению образования:
</t>
    </r>
    <r>
      <rPr>
        <sz val="14"/>
        <rFont val="PT Astra Serif"/>
        <family val="1"/>
        <charset val="1"/>
      </rPr>
      <t xml:space="preserve">  - на обеспечение мер социальной поддержки многодетных семей на 1769,8 т.р.;</t>
    </r>
  </si>
  <si>
    <r>
      <rPr>
        <b val="true"/>
        <sz val="14"/>
        <rFont val="PT Astra Serif"/>
        <family val="1"/>
        <charset val="1"/>
      </rPr>
      <t xml:space="preserve">По УСЗН:
</t>
    </r>
    <r>
      <rPr>
        <sz val="14"/>
        <rFont val="PT Astra Serif"/>
        <family val="1"/>
        <charset val="1"/>
      </rPr>
      <t xml:space="preserve">- на социальную поддержку и социальное обслуживание населения в части содержания органов местного самоуправления на 18,7 т.р.;</t>
    </r>
  </si>
  <si>
    <t xml:space="preserve">Уменьшаются ассигнования: </t>
  </si>
  <si>
    <r>
      <rPr>
        <b val="true"/>
        <sz val="14"/>
        <rFont val="PT Astra Serif"/>
        <family val="1"/>
        <charset val="1"/>
      </rPr>
      <t xml:space="preserve">По КУМИ:
 - на о</t>
    </r>
    <r>
      <rPr>
        <sz val="14"/>
        <rFont val="Arial Cyr"/>
        <family val="0"/>
        <charset val="1"/>
      </rPr>
      <t xml:space="preserve">беспечение устойчивого сокращения непригодного для проживания жилого фонда (за счет средств, высвобождаемых в результате списания задолженности субъектов Российской Федерации по бюджетным кредитам, предоставленным субъектам Российской Федерации из федерального бюджета</t>
    </r>
    <r>
      <rPr>
        <sz val="14"/>
        <rFont val="PT Astra Serif"/>
        <family val="1"/>
        <charset val="1"/>
      </rPr>
      <t xml:space="preserve"> на 173,1 т.р.;</t>
    </r>
  </si>
  <si>
    <r>
      <rPr>
        <b val="true"/>
        <sz val="14"/>
        <rFont val="PT Astra Serif"/>
        <family val="1"/>
        <charset val="1"/>
      </rPr>
      <t xml:space="preserve">По УСЗН:
 -</t>
    </r>
    <r>
      <rPr>
        <sz val="14"/>
        <rFont val="PT Astra Serif"/>
        <family val="1"/>
        <charset val="1"/>
      </rPr>
      <t xml:space="preserve"> на о</t>
    </r>
    <r>
      <rPr>
        <sz val="14"/>
        <rFont val="Arial Cyr"/>
        <family val="0"/>
        <charset val="1"/>
      </rPr>
      <t xml:space="preserve">беспечение мер социальной поддержки ветеранов труда</t>
    </r>
    <r>
      <rPr>
        <sz val="14"/>
        <rFont val="PT Astra Serif"/>
        <family val="1"/>
        <charset val="1"/>
      </rPr>
      <t xml:space="preserve"> на  129,7 т.р.;
 - на о</t>
    </r>
    <r>
      <rPr>
        <sz val="14"/>
        <rFont val="Times New Roman"/>
        <family val="1"/>
        <charset val="1"/>
      </rPr>
      <t xml:space="preserve">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 на 40,0 т.р.;
 - на о</t>
    </r>
    <r>
      <rPr>
        <sz val="14"/>
        <rFont val="Arial Cyr"/>
        <family val="0"/>
        <charset val="1"/>
      </rPr>
      <t xml:space="preserve">беспечение мер социальной поддержки отдельных категорий граждан на 170,0 т.р.;
 - на выплату социального пособия на погребение и возмещение расходов по гарантированному перечню услуг по погребению на 100,0 т.р.;
 - на 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 на 50,0 т.р.;
 - на 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 на 55,9 т.р.;</t>
    </r>
  </si>
  <si>
    <r>
      <rPr>
        <b val="true"/>
        <sz val="14"/>
        <rFont val="Arial Cyr"/>
        <family val="0"/>
        <charset val="1"/>
      </rPr>
      <t xml:space="preserve">По Управлению образования: 
</t>
    </r>
    <r>
      <rPr>
        <sz val="14"/>
        <rFont val="Arial Cyr"/>
        <family val="0"/>
        <charset val="1"/>
      </rPr>
      <t xml:space="preserve"> - на компенсацию части платы за присмотр и уход, взимаемой с родителей (законных представителей) детей, осваивающих образовательные программы дошкольного образования на 20,3 т.р.;
 - на социальную поддержку работников образовательных организаций и участников образовательного процесса на 78,7 т.р.;
 - на 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 на 920,2 т.р.;
 - на предоставление членам семей участников специальной военной операции, указанным в подпункте 2 статьи 2 Закона Кемеровской области - Кузбасса «О мерах социальной поддержки семей граждан, принимающих участие в специальной военной операции», обучающимся в пятых - одиннадцатых классах муниципальных общеобразовательных организаций, бесплатного одноразового горячего питания на 184,0 т.р.;</t>
    </r>
  </si>
  <si>
    <t xml:space="preserve">905 0501 043 00 6748V 400</t>
  </si>
  <si>
    <t xml:space="preserve">911 1004 052 00 71810 300</t>
  </si>
  <si>
    <t xml:space="preserve">911 1003 052 00 72010 600</t>
  </si>
  <si>
    <t xml:space="preserve">911 1004 052 00 72140 600</t>
  </si>
  <si>
    <t xml:space="preserve">911 1004 086 Я2 70050 600</t>
  </si>
  <si>
    <t xml:space="preserve">911 1004 052 00 80130 300</t>
  </si>
  <si>
    <t xml:space="preserve">919 0402 102 00 9Т011 800</t>
  </si>
  <si>
    <t xml:space="preserve">919 0402 102 00 9Т013 800</t>
  </si>
  <si>
    <t xml:space="preserve">919 0502 102 00 72572 800</t>
  </si>
  <si>
    <t xml:space="preserve">915 1002 085 00 70172 200</t>
  </si>
  <si>
    <t xml:space="preserve">915 1003 085 00 70280 200</t>
  </si>
  <si>
    <t xml:space="preserve">915 1003 085 00 73880 600</t>
  </si>
  <si>
    <t xml:space="preserve">915 1003 086 00 70010 300</t>
  </si>
  <si>
    <t xml:space="preserve">915 1003 086 00 70020 300</t>
  </si>
  <si>
    <t xml:space="preserve">915 1003 086 00 70080 300</t>
  </si>
  <si>
    <t xml:space="preserve">915 1003 086 00 80110 300</t>
  </si>
  <si>
    <t xml:space="preserve">3.2 Изменения по расходам:</t>
  </si>
  <si>
    <t xml:space="preserve">Переносятся ассигнования по разделам и подразделам БК РФ:</t>
  </si>
  <si>
    <r>
      <rPr>
        <b val="true"/>
        <sz val="14"/>
        <rFont val="PT Astra Serif"/>
        <family val="1"/>
        <charset val="1"/>
      </rPr>
      <t xml:space="preserve">По управлению образования:
</t>
    </r>
    <r>
      <rPr>
        <sz val="14"/>
        <rFont val="PT Astra Serif"/>
        <family val="1"/>
        <charset val="1"/>
      </rPr>
      <t xml:space="preserve"> - для оплаты за питание детей, ГСМ, охрану, коммунальные услуги уменьшаются ассигнования по  подразделу 07-01 «Дошкольное образование» на 766,3 т.р., 07-03 «Дополнительное образование» на 1255,3 т.р.,   по подразделу 07-09 «Другие вопросы в области образования» на 150,9 т.р., увеличиваются по  подразделу 07-02 «Общее образование» на 526,2 т.р., по подразделу 10-04 «Охрана семьи и детства» на 1646,3 т.р. ;</t>
    </r>
  </si>
  <si>
    <r>
      <rPr>
        <b val="true"/>
        <sz val="14"/>
        <rFont val="PT Astra Serif"/>
        <family val="1"/>
        <charset val="1"/>
      </rPr>
      <t xml:space="preserve">По УЖКХ:
</t>
    </r>
    <r>
      <rPr>
        <sz val="14"/>
        <rFont val="PT Astra Serif"/>
        <family val="1"/>
        <charset val="1"/>
      </rPr>
      <t xml:space="preserve">  - для заключения договора по проектированию автодороги ул. М.Горького  увеличиваются ассигнования по подразделу 05-01 «Жилищное хозяйство» на 595,0 т.р., уменьшаются ассигнования по подразделу 04-09 «Дорожное хозяйство (дорожные фонды)» на 595,0 т.р.;
 </t>
    </r>
  </si>
  <si>
    <r>
      <rPr>
        <b val="true"/>
        <sz val="14"/>
        <rFont val="PT Astra Serif"/>
        <family val="1"/>
        <charset val="1"/>
      </rPr>
      <t xml:space="preserve">По УСЗН:</t>
    </r>
    <r>
      <rPr>
        <sz val="14"/>
        <rFont val="PT Astra Serif"/>
        <family val="1"/>
        <charset val="1"/>
      </rPr>
      <t xml:space="preserve">  
 - для оплаты труда по ставке немуниципального служащего увеличиваются ассигнования по подразделу 10-06 «Другие вопросы в области социальной политики» на 8,2 т.р., уменьшаются по подразделу 10-01 «Пенсионное обеспечение» на 8,2 т.р.;</t>
    </r>
  </si>
  <si>
    <t xml:space="preserve">Переносятся ассигнования с одного ГРБС на другого:
</t>
  </si>
  <si>
    <t xml:space="preserve">- для оплаты поступивших исполнительных листов переносятся ассигнования с УЖКХ в сумме 595,0 т.р. на администрацию на мероприятие «Исполнение судебных актов» в сумме 595,0 т.р., </t>
  </si>
  <si>
    <r>
      <rPr>
        <b val="true"/>
        <sz val="14"/>
        <rFont val="Times New Roman"/>
        <family val="1"/>
        <charset val="1"/>
      </rPr>
      <t xml:space="preserve"> </t>
    </r>
    <r>
      <rPr>
        <sz val="14"/>
        <rFont val="Times New Roman"/>
        <family val="1"/>
        <charset val="1"/>
      </rPr>
      <t xml:space="preserve">- по наградному фонду ассигнования переносятся согласно подписанных распоряжений администрации Анжеро-Судженского городского округа с Администрации  на УЖКХ — 20,0 т.р., на КФСиМ — 35,0 т.р., на Управление культуры — 262,8 т.р., на УСЗН — 85,2 т.р. на Управление образования — 103,2 т.р.;
 - по исполнению судебных актов согласно подписанных распоряжений Анжеро-Судженского городского округа с Администрации на УЖКХ  5270,5 т.р.; на Управление образования в сумме 16365,1 т.р., на КУМИ 1441,5 т.р., КФСиМ — 30,0 т.р.; на финансовое управление — 100,0 т.р.;</t>
    </r>
    <r>
      <rPr>
        <b val="true"/>
        <sz val="14"/>
        <rFont val="Times New Roman"/>
        <family val="1"/>
        <charset val="1"/>
      </rPr>
      <t xml:space="preserve">											</t>
    </r>
  </si>
  <si>
    <r>
      <rPr>
        <b val="true"/>
        <sz val="14"/>
        <rFont val="PT Astra Serif"/>
        <family val="1"/>
        <charset val="1"/>
      </rPr>
      <t xml:space="preserve">Увеличиваются ассигнования:
</t>
    </r>
    <r>
      <rPr>
        <sz val="14"/>
        <rFont val="PT Astra Serif"/>
        <family val="1"/>
        <charset val="1"/>
      </rPr>
      <t xml:space="preserve">По администрации:
 -  на мероприятие «Исполнение судебных актов» на 7930,3 т.р.;
 </t>
    </r>
  </si>
  <si>
    <r>
      <rPr>
        <b val="true"/>
        <sz val="14"/>
        <rFont val="PT Astra Serif"/>
        <family val="1"/>
        <charset val="1"/>
      </rPr>
      <t xml:space="preserve">Уменьшаются ассигнования: 
В связи с экономией по фактическим расходам:
</t>
    </r>
    <r>
      <rPr>
        <sz val="14"/>
        <rFont val="PT Astra Serif"/>
        <family val="1"/>
        <charset val="1"/>
      </rPr>
      <t xml:space="preserve">По УЖКХ на  3484,8 т.р.;
 По УСЗН на 1118,6 т.р.;
 По КСП на 133,7 т.р.;
 По РЭС на 704,0 т.р.;
По финансовому управлению на 20,3 т.р;
По КФСиМ на 2502,8 т.р.;</t>
    </r>
  </si>
  <si>
    <t xml:space="preserve">Кроме того, по ходатайствам ГРБС вносятся изменения по изменению видов расходов и перераспределению бюджетных ассигнований с одной бюджетной классификации на другую внутри раздела и подраздела.</t>
  </si>
  <si>
    <t xml:space="preserve">(тыс. руб.)</t>
  </si>
  <si>
    <t xml:space="preserve">900 0102 011 00 10101 100</t>
  </si>
  <si>
    <t xml:space="preserve">900 0104 011 00 10102 100</t>
  </si>
  <si>
    <t xml:space="preserve">900 0104 011 00 10102 200</t>
  </si>
  <si>
    <t xml:space="preserve">900 0104 032 00 10107 200</t>
  </si>
  <si>
    <t xml:space="preserve">900 0113 013 00 10701 200</t>
  </si>
  <si>
    <t xml:space="preserve">900 0113 013 00 10701 400</t>
  </si>
  <si>
    <t xml:space="preserve">900 0113 013 00 10701 800</t>
  </si>
  <si>
    <t xml:space="preserve">900 0113 013 00 10603 200</t>
  </si>
  <si>
    <t xml:space="preserve">900 0113 013 00 10602 200</t>
  </si>
  <si>
    <t xml:space="preserve">900 0113 013 00 10602 300</t>
  </si>
  <si>
    <t xml:space="preserve">900 0113 013 00 10604 200</t>
  </si>
  <si>
    <t xml:space="preserve">900 0113 115 00 10241 600</t>
  </si>
  <si>
    <t xml:space="preserve">900 0501 013 00 10701 400</t>
  </si>
  <si>
    <t xml:space="preserve">900 0310 031 00 10406 200</t>
  </si>
  <si>
    <t xml:space="preserve">900 0310 031 00 10406 800</t>
  </si>
  <si>
    <t xml:space="preserve">900 0310 031 00 10106 200</t>
  </si>
  <si>
    <t xml:space="preserve">КФСиМ</t>
  </si>
  <si>
    <t xml:space="preserve">904 0113 013 00 10603 200</t>
  </si>
  <si>
    <t xml:space="preserve">904 0703 090 00 10531 600</t>
  </si>
  <si>
    <t xml:space="preserve">904 1101 090 00 10131 600</t>
  </si>
  <si>
    <t xml:space="preserve">904 1102 090 00 10331 200</t>
  </si>
  <si>
    <t xml:space="preserve">904 1103 090 00 10531 600</t>
  </si>
  <si>
    <t xml:space="preserve">904 1105 013 00 10602 600</t>
  </si>
  <si>
    <t xml:space="preserve">904 1105 013 00 10701 800</t>
  </si>
  <si>
    <t xml:space="preserve">904 1105 090 00 10132 100</t>
  </si>
  <si>
    <t xml:space="preserve">904 1105 090 00 10132 200</t>
  </si>
  <si>
    <t xml:space="preserve">904 1105 090 00 10133 600</t>
  </si>
  <si>
    <t xml:space="preserve">905 0113 020 00 10605 200</t>
  </si>
  <si>
    <t xml:space="preserve">905 0113 013 00 10701 200</t>
  </si>
  <si>
    <t xml:space="preserve">905 0113 013 00 10701 800</t>
  </si>
  <si>
    <t xml:space="preserve">905 0113 020 00 10405 200</t>
  </si>
  <si>
    <t xml:space="preserve">905 0113 020 00 10705 200</t>
  </si>
  <si>
    <t xml:space="preserve">905 0113 020 00 10905 200</t>
  </si>
  <si>
    <t xml:space="preserve">СНД</t>
  </si>
  <si>
    <t xml:space="preserve">907 0103 990 00 12401 100</t>
  </si>
  <si>
    <t xml:space="preserve">907 0103 990 00 12401 200</t>
  </si>
  <si>
    <t xml:space="preserve">907 0103 990 00 12111 100</t>
  </si>
  <si>
    <t xml:space="preserve">907 0113 013 00 10602 200</t>
  </si>
  <si>
    <t xml:space="preserve">907 0113 013 00 10602 300</t>
  </si>
  <si>
    <t xml:space="preserve">955 0113 013 00 10701 800</t>
  </si>
  <si>
    <t xml:space="preserve">955 0106 121 00 10488 200</t>
  </si>
  <si>
    <t xml:space="preserve">КСП</t>
  </si>
  <si>
    <t xml:space="preserve">906 0106 990 00 12401 100</t>
  </si>
  <si>
    <t xml:space="preserve">906 0106 990 00 12132 200</t>
  </si>
  <si>
    <t xml:space="preserve">911 0113 013 00 10602 300</t>
  </si>
  <si>
    <t xml:space="preserve">0</t>
  </si>
  <si>
    <t xml:space="preserve">911 0702 013 00 10603 600</t>
  </si>
  <si>
    <t xml:space="preserve">911 0709 013 00 10603 200</t>
  </si>
  <si>
    <t xml:space="preserve">911 0701 013 00 10701 600</t>
  </si>
  <si>
    <t xml:space="preserve">911 0702 013 00 10701 600</t>
  </si>
  <si>
    <t xml:space="preserve">911 0702 013 00 10701 800</t>
  </si>
  <si>
    <t xml:space="preserve">911 0703 013 00 10701 600</t>
  </si>
  <si>
    <t xml:space="preserve">911 0701 051 00 10114 200</t>
  </si>
  <si>
    <t xml:space="preserve">911 0701 051 00 10114 600</t>
  </si>
  <si>
    <t xml:space="preserve">911 0702 051 00 10107 200</t>
  </si>
  <si>
    <t xml:space="preserve">911 0702 051 00 10107 600</t>
  </si>
  <si>
    <t xml:space="preserve">911 0702 051 00 10115 600</t>
  </si>
  <si>
    <t xml:space="preserve">911 0702 051 00 10117 200</t>
  </si>
  <si>
    <t xml:space="preserve">911 0702 051 00 10117 300</t>
  </si>
  <si>
    <t xml:space="preserve">911 0702 051 00 10117 600</t>
  </si>
  <si>
    <t xml:space="preserve">911 0702 051 00 10215 200</t>
  </si>
  <si>
    <t xml:space="preserve">911 0702 051 00 10914 600</t>
  </si>
  <si>
    <t xml:space="preserve">911 0703 032 00 10107 600</t>
  </si>
  <si>
    <t xml:space="preserve">911 0703 051 00 10116 600</t>
  </si>
  <si>
    <t xml:space="preserve">911 0703 051 00 10914 600</t>
  </si>
  <si>
    <t xml:space="preserve">911 0709 051 00 10107 600</t>
  </si>
  <si>
    <t xml:space="preserve">911 0709 053 00 10123 600</t>
  </si>
  <si>
    <t xml:space="preserve">911 0709 053 00 10124 200</t>
  </si>
  <si>
    <t xml:space="preserve">911 0709 053 00 10124 600</t>
  </si>
  <si>
    <t xml:space="preserve">911 1004 052 00 10119 600</t>
  </si>
  <si>
    <t xml:space="preserve">911 1004 052 00 10121 300</t>
  </si>
  <si>
    <t xml:space="preserve">913 0801 013 00 10603 600</t>
  </si>
  <si>
    <t xml:space="preserve">913 0801 013 00 10604 600 </t>
  </si>
  <si>
    <t xml:space="preserve">915 0113 013 00 10603 200</t>
  </si>
  <si>
    <t xml:space="preserve">915 1001 082 00 19101 200</t>
  </si>
  <si>
    <t xml:space="preserve">915 1006 084 00 10127 100</t>
  </si>
  <si>
    <t xml:space="preserve">915 1001 082 00 19101 300</t>
  </si>
  <si>
    <t xml:space="preserve">919 0113 013 00 10602 200</t>
  </si>
  <si>
    <t xml:space="preserve">919 0505 013 00 10701 600</t>
  </si>
  <si>
    <t xml:space="preserve">919 0409 111 00 10136 600</t>
  </si>
  <si>
    <t xml:space="preserve">919 0501 044 00 10211 400</t>
  </si>
  <si>
    <t xml:space="preserve">919 0502 101 00 10535 200</t>
  </si>
  <si>
    <t xml:space="preserve">919 0503 115 00 10141 200</t>
  </si>
  <si>
    <t xml:space="preserve">919 0505 103 00 10135 200</t>
  </si>
  <si>
    <t xml:space="preserve">919 0502 101 00 10235 200</t>
  </si>
  <si>
    <t xml:space="preserve">919 0505 103 00 10135 100</t>
  </si>
  <si>
    <t xml:space="preserve">919 1006 081 00 10526 300</t>
  </si>
  <si>
    <t xml:space="preserve">919 1006 081 00 10326 300</t>
  </si>
  <si>
    <r>
      <rPr>
        <b val="true"/>
        <sz val="14"/>
        <rFont val="PT Astra Serif"/>
        <family val="1"/>
        <charset val="1"/>
      </rPr>
      <t xml:space="preserve">4. Источники финансирования:
</t>
    </r>
    <r>
      <rPr>
        <sz val="14"/>
        <rFont val="PT Astra Serif"/>
        <family val="1"/>
        <charset val="1"/>
      </rPr>
      <t xml:space="preserve">В связи с уменьшением налоговых и неналоговых доходов уменьшается строка «Привлечение городскими округами кредитов от кредитных организаций в валюте Российской Федерации» на 33,9 т.р., уровень дефицита составит 10%.</t>
    </r>
  </si>
  <si>
    <r>
      <rPr>
        <b val="true"/>
        <sz val="14"/>
        <rFont val="PT Astra Serif"/>
        <family val="1"/>
        <charset val="1"/>
      </rPr>
      <t xml:space="preserve">5.</t>
    </r>
    <r>
      <rPr>
        <sz val="14"/>
        <rFont val="PT Astra Serif"/>
        <family val="1"/>
        <charset val="1"/>
      </rPr>
      <t xml:space="preserve">  Итог сбалансированности бюджета:</t>
    </r>
  </si>
  <si>
    <t xml:space="preserve">(тыс.руб.)</t>
  </si>
  <si>
    <t xml:space="preserve">Дотации, субсидии, субвенции, иные межбюджетные транферты</t>
  </si>
  <si>
    <t xml:space="preserve">Финуправление</t>
  </si>
  <si>
    <t xml:space="preserve">Источники финансирования</t>
  </si>
  <si>
    <t xml:space="preserve">Начальник финансового управления
администрации Анжеро-Судженского городского округа</t>
  </si>
  <si>
    <t xml:space="preserve">Е.Н.Зачиняева</t>
  </si>
  <si>
    <t xml:space="preserve"> 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</si>
</sst>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%"/>
    <numFmt numFmtId="166" formatCode="dd/mmm"/>
    <numFmt numFmtId="167" formatCode="General"/>
    <numFmt numFmtId="168" formatCode="0.00"/>
    <numFmt numFmtId="169" formatCode="@"/>
    <numFmt numFmtId="170" formatCode="0.0"/>
    <numFmt numFmtId="171" formatCode="0.00000"/>
    <numFmt numFmtId="172" formatCode="#,##0.0"/>
    <numFmt numFmtId="173" formatCode="#,##0.00"/>
    <numFmt numFmtId="174" formatCode="\ * #,##0.00&quot;    &quot;;\-* #,##0.00&quot;    &quot;;\ * \-#&quot;    &quot;;\ @\ "/>
    <numFmt numFmtId="175" formatCode="0.0000"/>
    <numFmt numFmtId="176" formatCode="0"/>
  </numFmts>
  <fonts count="43">
    <font>
      <sz val="1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name val="Times New Roman"/>
      <family val="1"/>
      <charset val="1"/>
    </font>
    <font>
      <sz val="13"/>
      <name val="Times New Roman"/>
      <family val="1"/>
      <charset val="1"/>
    </font>
    <font>
      <b val="true"/>
      <i val="true"/>
      <sz val="13"/>
      <name val="Times New Roman"/>
      <family val="1"/>
      <charset val="1"/>
    </font>
    <font>
      <b val="true"/>
      <u val="single"/>
      <sz val="13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vertAlign val="superscript"/>
      <sz val="11"/>
      <name val="Times New Roman"/>
      <family val="1"/>
      <charset val="1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u val="single"/>
      <sz val="13"/>
      <name val="Times New Roman"/>
      <family val="1"/>
      <charset val="1"/>
    </font>
    <font>
      <sz val="12"/>
      <name val="Arial Cyr"/>
      <family val="0"/>
      <charset val="1"/>
    </font>
    <font>
      <sz val="8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i val="true"/>
      <sz val="12"/>
      <name val="Times New Roman"/>
      <family val="1"/>
      <charset val="1"/>
    </font>
    <font>
      <i val="true"/>
      <sz val="13"/>
      <name val="Times New Roman"/>
      <family val="1"/>
      <charset val="1"/>
    </font>
    <font>
      <i val="true"/>
      <sz val="10"/>
      <name val="Arial Cyr"/>
      <family val="0"/>
      <charset val="1"/>
    </font>
    <font>
      <sz val="8"/>
      <name val="Arial Cyr"/>
      <family val="0"/>
      <charset val="1"/>
    </font>
    <font>
      <b val="true"/>
      <i val="true"/>
      <sz val="11"/>
      <name val="Times New Roman"/>
      <family val="1"/>
      <charset val="1"/>
    </font>
    <font>
      <i val="true"/>
      <sz val="10"/>
      <name val="Times New Roman"/>
      <family val="1"/>
      <charset val="1"/>
    </font>
    <font>
      <sz val="14"/>
      <name val="PT Astra Serif"/>
      <family val="1"/>
      <charset val="1"/>
    </font>
    <font>
      <b val="true"/>
      <sz val="14"/>
      <name val="PT Astra Serif"/>
      <family val="1"/>
      <charset val="1"/>
    </font>
    <font>
      <b val="true"/>
      <sz val="14"/>
      <name val="Times New Roman"/>
      <family val="1"/>
      <charset val="1"/>
    </font>
    <font>
      <sz val="14"/>
      <name val="Times New Roman"/>
      <family val="1"/>
      <charset val="1"/>
    </font>
    <font>
      <sz val="14"/>
      <color rgb="FFFF4000"/>
      <name val="PT Astra Serif"/>
      <family val="1"/>
      <charset val="1"/>
    </font>
    <font>
      <u val="single"/>
      <sz val="14"/>
      <name val="Times New Roman"/>
      <family val="1"/>
      <charset val="1"/>
    </font>
    <font>
      <b val="true"/>
      <u val="single"/>
      <sz val="14"/>
      <name val="Times New Roman"/>
      <family val="1"/>
      <charset val="1"/>
    </font>
    <font>
      <u val="single"/>
      <sz val="14"/>
      <name val="PT Astra Serif"/>
      <family val="1"/>
      <charset val="1"/>
    </font>
    <font>
      <sz val="14"/>
      <name val="Times New Roman"/>
      <family val="0"/>
      <charset val="1"/>
    </font>
    <font>
      <u val="single"/>
      <sz val="14"/>
      <color rgb="FF5983B0"/>
      <name val="PT Astra Serif"/>
      <family val="1"/>
      <charset val="1"/>
    </font>
    <font>
      <sz val="14"/>
      <color rgb="FF5983B0"/>
      <name val="PT Astra Serif"/>
      <family val="1"/>
      <charset val="1"/>
    </font>
    <font>
      <sz val="14"/>
      <name val="Arial Cyr"/>
      <family val="0"/>
      <charset val="1"/>
    </font>
    <font>
      <b val="true"/>
      <sz val="14"/>
      <name val="Arial Cyr"/>
      <family val="0"/>
      <charset val="1"/>
    </font>
    <font>
      <sz val="14"/>
      <color rgb="FF729FCF"/>
      <name val="PT Astra Serif"/>
      <family val="1"/>
      <charset val="1"/>
    </font>
    <font>
      <b val="true"/>
      <sz val="14"/>
      <color rgb="FF5983B0"/>
      <name val="PT Astra Serif"/>
      <family val="1"/>
      <charset val="1"/>
    </font>
    <font>
      <b val="true"/>
      <i val="true"/>
      <sz val="14"/>
      <name val="PT Astra Serif"/>
      <family val="1"/>
      <charset val="1"/>
    </font>
    <font>
      <b val="true"/>
      <u val="single"/>
      <sz val="14"/>
      <name val="PT Astra Serif"/>
      <family val="1"/>
      <charset val="1"/>
    </font>
    <font>
      <sz val="14"/>
      <color rgb="FF3465A4"/>
      <name val="PT Astra Serif"/>
      <family val="1"/>
      <charset val="1"/>
    </font>
    <font>
      <i val="true"/>
      <sz val="14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13" fillId="0" borderId="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12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12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6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9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9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2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2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3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5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13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2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2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25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9" fontId="24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24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9" fontId="3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0" fontId="2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2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1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4" fillId="0" borderId="1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3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1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6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39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3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4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Процентный 2" xfId="20"/>
  </cellStyles>
  <colors>
    <indexedColors>
      <rgbColor rgb="FF000000"/>
      <rgbColor rgb="FFFFFFFF"/>
      <rgbColor rgb="FFFF4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465A4"/>
      <rgbColor rgb="FF33CCCC"/>
      <rgbColor rgb="FF99CC00"/>
      <rgbColor rgb="FFFFCC00"/>
      <rgbColor rgb="FFFF9900"/>
      <rgbColor rgb="FFE46C0A"/>
      <rgbColor rgb="FF5983B0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46C0A"/>
    <pageSetUpPr fitToPage="true"/>
  </sheetPr>
  <dimension ref="A1:N231"/>
  <sheetViews>
    <sheetView showFormulas="false" showGridLines="true" showRowColHeaders="true" showZeros="true" rightToLeft="false" tabSelected="false" showOutlineSymbols="true" defaultGridColor="true" view="pageBreakPreview" topLeftCell="A22" colorId="64" zoomScale="100" zoomScaleNormal="90" zoomScalePageLayoutView="100" workbookViewId="0">
      <selection pane="topLeft" activeCell="I34" activeCellId="0" sqref="I3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35.85"/>
    <col collapsed="false" customWidth="true" hidden="false" outlineLevel="0" max="2" min="2" style="1" width="12.29"/>
    <col collapsed="false" customWidth="true" hidden="false" outlineLevel="0" max="3" min="3" style="1" width="14.57"/>
    <col collapsed="false" customWidth="true" hidden="false" outlineLevel="0" max="4" min="4" style="1" width="12.71"/>
    <col collapsed="false" customWidth="true" hidden="false" outlineLevel="0" max="5" min="5" style="1" width="16.43"/>
    <col collapsed="false" customWidth="true" hidden="false" outlineLevel="0" max="6" min="6" style="1" width="23"/>
    <col collapsed="false" customWidth="true" hidden="false" outlineLevel="0" max="8" min="7" style="1" width="9.57"/>
    <col collapsed="false" customWidth="false" hidden="false" outlineLevel="0" max="9" min="9" style="1" width="9.14"/>
    <col collapsed="false" customWidth="true" hidden="false" outlineLevel="0" max="10" min="10" style="1" width="9.57"/>
    <col collapsed="false" customWidth="false" hidden="false" outlineLevel="0" max="12" min="11" style="1" width="9.14"/>
    <col collapsed="false" customWidth="true" hidden="false" outlineLevel="0" max="13" min="13" style="1" width="13.15"/>
    <col collapsed="false" customWidth="false" hidden="false" outlineLevel="0" max="16384" min="14" style="1" width="9.14"/>
  </cols>
  <sheetData>
    <row r="1" customFormat="false" ht="19.5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66.75" hidden="false" customHeight="true" outlineLevel="0" collapsed="false">
      <c r="A2" s="3" t="s">
        <v>1</v>
      </c>
      <c r="B2" s="3"/>
      <c r="C2" s="3"/>
      <c r="D2" s="3"/>
      <c r="E2" s="3"/>
      <c r="F2" s="3"/>
    </row>
    <row r="3" customFormat="false" ht="15.75" hidden="false" customHeight="true" outlineLevel="0" collapsed="false">
      <c r="A3" s="4" t="s">
        <v>2</v>
      </c>
      <c r="B3" s="4"/>
      <c r="C3" s="4"/>
      <c r="D3" s="4"/>
      <c r="E3" s="4"/>
      <c r="F3" s="4"/>
      <c r="G3" s="5"/>
      <c r="H3" s="5"/>
    </row>
    <row r="4" customFormat="false" ht="65.25" hidden="false" customHeight="true" outlineLevel="0" collapsed="false">
      <c r="A4" s="6" t="s">
        <v>3</v>
      </c>
      <c r="B4" s="6"/>
      <c r="C4" s="6"/>
      <c r="D4" s="6"/>
      <c r="E4" s="6"/>
      <c r="F4" s="6"/>
      <c r="G4" s="5"/>
      <c r="H4" s="5"/>
    </row>
    <row r="5" customFormat="false" ht="18.75" hidden="false" customHeight="true" outlineLevel="0" collapsed="false">
      <c r="A5" s="7" t="s">
        <v>4</v>
      </c>
      <c r="B5" s="7"/>
      <c r="C5" s="7"/>
      <c r="D5" s="7"/>
      <c r="E5" s="7"/>
      <c r="F5" s="7"/>
      <c r="G5" s="5"/>
      <c r="H5" s="5"/>
    </row>
    <row r="6" customFormat="false" ht="18.75" hidden="false" customHeight="true" outlineLevel="0" collapsed="false">
      <c r="A6" s="7" t="s">
        <v>5</v>
      </c>
      <c r="B6" s="7"/>
      <c r="C6" s="7"/>
      <c r="D6" s="7"/>
      <c r="E6" s="7"/>
      <c r="F6" s="7"/>
      <c r="G6" s="5"/>
      <c r="H6" s="5"/>
    </row>
    <row r="7" customFormat="false" ht="17.25" hidden="false" customHeight="true" outlineLevel="0" collapsed="false">
      <c r="A7" s="7" t="s">
        <v>6</v>
      </c>
      <c r="B7" s="7"/>
      <c r="C7" s="7"/>
      <c r="D7" s="7"/>
      <c r="E7" s="7"/>
      <c r="F7" s="7"/>
      <c r="G7" s="5"/>
      <c r="H7" s="5"/>
    </row>
    <row r="8" customFormat="false" ht="15.75" hidden="false" customHeight="true" outlineLevel="0" collapsed="false">
      <c r="A8" s="8" t="s">
        <v>7</v>
      </c>
      <c r="B8" s="8"/>
      <c r="C8" s="8"/>
      <c r="D8" s="8"/>
      <c r="E8" s="8"/>
      <c r="F8" s="8"/>
      <c r="G8" s="5"/>
      <c r="H8" s="5"/>
    </row>
    <row r="9" customFormat="false" ht="35.25" hidden="false" customHeight="true" outlineLevel="0" collapsed="false">
      <c r="A9" s="9" t="s">
        <v>8</v>
      </c>
      <c r="B9" s="9"/>
      <c r="C9" s="9"/>
      <c r="D9" s="9"/>
      <c r="E9" s="9"/>
      <c r="F9" s="9"/>
      <c r="G9" s="5"/>
      <c r="H9" s="5"/>
    </row>
    <row r="10" customFormat="false" ht="33.75" hidden="false" customHeight="true" outlineLevel="0" collapsed="false">
      <c r="A10" s="10" t="s">
        <v>9</v>
      </c>
      <c r="B10" s="11" t="s">
        <v>10</v>
      </c>
      <c r="C10" s="11" t="s">
        <v>11</v>
      </c>
      <c r="D10" s="11" t="s">
        <v>12</v>
      </c>
      <c r="E10" s="11" t="s">
        <v>13</v>
      </c>
      <c r="F10" s="11" t="s">
        <v>14</v>
      </c>
      <c r="G10" s="5"/>
      <c r="H10" s="5"/>
    </row>
    <row r="11" customFormat="false" ht="36" hidden="false" customHeight="true" outlineLevel="0" collapsed="false">
      <c r="A11" s="12" t="s">
        <v>15</v>
      </c>
      <c r="B11" s="13" t="n">
        <v>490</v>
      </c>
      <c r="C11" s="13" t="n">
        <v>529.8</v>
      </c>
      <c r="D11" s="13" t="n">
        <v>530</v>
      </c>
      <c r="E11" s="13" t="n">
        <f aca="false">D11-B11</f>
        <v>40</v>
      </c>
      <c r="F11" s="14" t="s">
        <v>16</v>
      </c>
      <c r="G11" s="5"/>
      <c r="H11" s="5"/>
    </row>
    <row r="12" customFormat="false" ht="60" hidden="false" customHeight="true" outlineLevel="0" collapsed="false">
      <c r="A12" s="15" t="s">
        <v>17</v>
      </c>
      <c r="B12" s="13" t="n">
        <v>273</v>
      </c>
      <c r="C12" s="13" t="n">
        <v>535.5</v>
      </c>
      <c r="D12" s="13" t="n">
        <v>573</v>
      </c>
      <c r="E12" s="13" t="n">
        <f aca="false">D12-B12</f>
        <v>300</v>
      </c>
      <c r="F12" s="14" t="s">
        <v>18</v>
      </c>
      <c r="G12" s="5"/>
      <c r="H12" s="5"/>
    </row>
    <row r="13" customFormat="false" ht="46.5" hidden="false" customHeight="true" outlineLevel="0" collapsed="false">
      <c r="A13" s="15" t="s">
        <v>19</v>
      </c>
      <c r="B13" s="13" t="n">
        <v>40</v>
      </c>
      <c r="C13" s="13" t="n">
        <v>70.6</v>
      </c>
      <c r="D13" s="13" t="n">
        <v>120</v>
      </c>
      <c r="E13" s="13" t="n">
        <f aca="false">D13-B13</f>
        <v>80</v>
      </c>
      <c r="F13" s="14" t="s">
        <v>20</v>
      </c>
      <c r="G13" s="5"/>
      <c r="H13" s="5"/>
    </row>
    <row r="14" customFormat="false" ht="90" hidden="false" customHeight="true" outlineLevel="0" collapsed="false">
      <c r="A14" s="16" t="s">
        <v>21</v>
      </c>
      <c r="B14" s="13" t="n">
        <v>439</v>
      </c>
      <c r="C14" s="13" t="n">
        <v>25</v>
      </c>
      <c r="D14" s="13" t="n">
        <v>138</v>
      </c>
      <c r="E14" s="13" t="n">
        <f aca="false">D14-B14</f>
        <v>-301</v>
      </c>
      <c r="F14" s="14" t="s">
        <v>22</v>
      </c>
      <c r="G14" s="5"/>
      <c r="H14" s="5"/>
    </row>
    <row r="15" customFormat="false" ht="48" hidden="false" customHeight="true" outlineLevel="0" collapsed="false">
      <c r="A15" s="17" t="s">
        <v>23</v>
      </c>
      <c r="B15" s="13" t="n">
        <v>298</v>
      </c>
      <c r="C15" s="13" t="n">
        <v>329.8</v>
      </c>
      <c r="D15" s="13" t="n">
        <v>398</v>
      </c>
      <c r="E15" s="13" t="n">
        <f aca="false">D15-B15</f>
        <v>100</v>
      </c>
      <c r="F15" s="14" t="s">
        <v>24</v>
      </c>
      <c r="G15" s="5"/>
      <c r="H15" s="5"/>
    </row>
    <row r="16" customFormat="false" ht="44.25" hidden="false" customHeight="true" outlineLevel="0" collapsed="false">
      <c r="A16" s="17" t="s">
        <v>25</v>
      </c>
      <c r="B16" s="13" t="n">
        <v>7</v>
      </c>
      <c r="C16" s="13" t="n">
        <v>17.6</v>
      </c>
      <c r="D16" s="13" t="n">
        <v>22</v>
      </c>
      <c r="E16" s="13" t="n">
        <f aca="false">D16-B16</f>
        <v>15</v>
      </c>
      <c r="F16" s="14" t="s">
        <v>26</v>
      </c>
      <c r="G16" s="5"/>
      <c r="H16" s="5"/>
    </row>
    <row r="17" customFormat="false" ht="40.5" hidden="false" customHeight="true" outlineLevel="0" collapsed="false">
      <c r="A17" s="17" t="s">
        <v>27</v>
      </c>
      <c r="B17" s="13" t="n">
        <v>1062</v>
      </c>
      <c r="C17" s="13" t="n">
        <v>1432.6</v>
      </c>
      <c r="D17" s="13" t="n">
        <v>1512</v>
      </c>
      <c r="E17" s="13" t="n">
        <f aca="false">D17-B17</f>
        <v>450</v>
      </c>
      <c r="F17" s="14" t="s">
        <v>28</v>
      </c>
      <c r="G17" s="5"/>
      <c r="H17" s="5"/>
    </row>
    <row r="18" customFormat="false" ht="75.75" hidden="false" customHeight="true" outlineLevel="0" collapsed="false">
      <c r="A18" s="18" t="s">
        <v>29</v>
      </c>
      <c r="B18" s="13" t="n">
        <v>9714</v>
      </c>
      <c r="C18" s="13" t="n">
        <v>10459.2</v>
      </c>
      <c r="D18" s="13" t="n">
        <v>11214</v>
      </c>
      <c r="E18" s="13" t="n">
        <f aca="false">D18-B18</f>
        <v>1500</v>
      </c>
      <c r="F18" s="14" t="s">
        <v>30</v>
      </c>
      <c r="G18" s="5"/>
      <c r="H18" s="5"/>
    </row>
    <row r="19" customFormat="false" ht="160.5" hidden="false" customHeight="true" outlineLevel="0" collapsed="false">
      <c r="A19" s="19" t="s">
        <v>31</v>
      </c>
      <c r="B19" s="13" t="n">
        <v>160</v>
      </c>
      <c r="C19" s="13" t="n">
        <v>87.1</v>
      </c>
      <c r="D19" s="13" t="n">
        <v>158</v>
      </c>
      <c r="E19" s="13" t="n">
        <f aca="false">D19-B19</f>
        <v>-2</v>
      </c>
      <c r="F19" s="14" t="s">
        <v>32</v>
      </c>
      <c r="G19" s="5"/>
      <c r="H19" s="5"/>
    </row>
    <row r="20" customFormat="false" ht="78.75" hidden="false" customHeight="true" outlineLevel="0" collapsed="false">
      <c r="A20" s="20" t="s">
        <v>33</v>
      </c>
      <c r="B20" s="13" t="n">
        <v>10</v>
      </c>
      <c r="C20" s="13" t="n">
        <v>11.5</v>
      </c>
      <c r="D20" s="13" t="n">
        <v>12</v>
      </c>
      <c r="E20" s="13" t="n">
        <f aca="false">D20-B20</f>
        <v>2</v>
      </c>
      <c r="F20" s="14" t="s">
        <v>34</v>
      </c>
      <c r="G20" s="5"/>
      <c r="H20" s="5"/>
    </row>
    <row r="21" customFormat="false" ht="90.75" hidden="false" customHeight="true" outlineLevel="0" collapsed="false">
      <c r="A21" s="20" t="s">
        <v>35</v>
      </c>
      <c r="B21" s="13" t="n">
        <v>209</v>
      </c>
      <c r="C21" s="13" t="n">
        <v>225</v>
      </c>
      <c r="D21" s="13" t="n">
        <v>239</v>
      </c>
      <c r="E21" s="13" t="n">
        <f aca="false">D21-B21</f>
        <v>30</v>
      </c>
      <c r="F21" s="14" t="s">
        <v>36</v>
      </c>
      <c r="G21" s="5"/>
      <c r="H21" s="5"/>
    </row>
    <row r="22" customFormat="false" ht="76.5" hidden="false" customHeight="true" outlineLevel="0" collapsed="false">
      <c r="A22" s="20" t="s">
        <v>37</v>
      </c>
      <c r="B22" s="13" t="n">
        <v>30</v>
      </c>
      <c r="C22" s="13" t="n">
        <v>35</v>
      </c>
      <c r="D22" s="13" t="n">
        <v>40</v>
      </c>
      <c r="E22" s="13" t="n">
        <f aca="false">D22-B22</f>
        <v>10</v>
      </c>
      <c r="F22" s="14" t="s">
        <v>38</v>
      </c>
      <c r="G22" s="5"/>
      <c r="H22" s="5"/>
    </row>
    <row r="23" customFormat="false" ht="105.75" hidden="false" customHeight="true" outlineLevel="0" collapsed="false">
      <c r="A23" s="21" t="s">
        <v>39</v>
      </c>
      <c r="B23" s="13" t="n">
        <v>41</v>
      </c>
      <c r="C23" s="13" t="n">
        <v>82.8</v>
      </c>
      <c r="D23" s="13" t="n">
        <v>81</v>
      </c>
      <c r="E23" s="13" t="n">
        <f aca="false">D23-B23</f>
        <v>40</v>
      </c>
      <c r="F23" s="14" t="s">
        <v>40</v>
      </c>
      <c r="G23" s="5"/>
      <c r="H23" s="5"/>
    </row>
    <row r="24" customFormat="false" ht="63" hidden="false" customHeight="true" outlineLevel="0" collapsed="false">
      <c r="A24" s="17" t="s">
        <v>41</v>
      </c>
      <c r="B24" s="13" t="n">
        <v>4822</v>
      </c>
      <c r="C24" s="13" t="n">
        <v>1761.9</v>
      </c>
      <c r="D24" s="13" t="n">
        <v>4058</v>
      </c>
      <c r="E24" s="13" t="n">
        <f aca="false">D24-B24</f>
        <v>-764</v>
      </c>
      <c r="F24" s="14" t="s">
        <v>42</v>
      </c>
      <c r="G24" s="5"/>
      <c r="H24" s="5"/>
    </row>
    <row r="25" customFormat="false" ht="18" hidden="false" customHeight="true" outlineLevel="0" collapsed="false">
      <c r="A25" s="22" t="s">
        <v>43</v>
      </c>
      <c r="B25" s="23"/>
      <c r="C25" s="23"/>
      <c r="D25" s="23"/>
      <c r="E25" s="24" t="n">
        <f aca="false">SUM(E11:E24)</f>
        <v>1500</v>
      </c>
      <c r="F25" s="25"/>
      <c r="G25" s="5"/>
      <c r="H25" s="5"/>
    </row>
    <row r="26" customFormat="false" ht="15.75" hidden="false" customHeight="true" outlineLevel="0" collapsed="false">
      <c r="A26" s="6"/>
      <c r="B26" s="6"/>
      <c r="C26" s="6"/>
      <c r="D26" s="6"/>
      <c r="E26" s="6"/>
      <c r="F26" s="6"/>
      <c r="G26" s="5"/>
      <c r="H26" s="5"/>
    </row>
    <row r="27" customFormat="false" ht="54" hidden="false" customHeight="true" outlineLevel="0" collapsed="false">
      <c r="A27" s="26" t="s">
        <v>44</v>
      </c>
      <c r="B27" s="26"/>
      <c r="C27" s="26"/>
      <c r="D27" s="26"/>
      <c r="E27" s="26"/>
      <c r="F27" s="26"/>
      <c r="G27" s="5"/>
      <c r="H27" s="5"/>
    </row>
    <row r="28" customFormat="false" ht="28.5" hidden="false" customHeight="true" outlineLevel="0" collapsed="false">
      <c r="A28" s="27" t="s">
        <v>45</v>
      </c>
      <c r="B28" s="27"/>
      <c r="C28" s="27"/>
      <c r="D28" s="27"/>
      <c r="E28" s="27"/>
      <c r="F28" s="27"/>
      <c r="G28" s="5"/>
      <c r="H28" s="5"/>
    </row>
    <row r="29" customFormat="false" ht="19.5" hidden="false" customHeight="true" outlineLevel="0" collapsed="false">
      <c r="A29" s="27"/>
      <c r="B29" s="27"/>
      <c r="C29" s="27"/>
      <c r="D29" s="27"/>
      <c r="E29" s="27"/>
      <c r="F29" s="27"/>
      <c r="G29" s="5"/>
      <c r="H29" s="5"/>
    </row>
    <row r="30" customFormat="false" ht="20.25" hidden="false" customHeight="true" outlineLevel="0" collapsed="false">
      <c r="A30" s="28" t="s">
        <v>46</v>
      </c>
      <c r="B30" s="28"/>
      <c r="C30" s="28"/>
      <c r="D30" s="28"/>
      <c r="E30" s="28"/>
      <c r="F30" s="28"/>
    </row>
    <row r="31" s="29" customFormat="true" ht="52.5" hidden="false" customHeight="true" outlineLevel="0" collapsed="false">
      <c r="A31" s="4" t="s">
        <v>47</v>
      </c>
      <c r="B31" s="4"/>
      <c r="C31" s="4"/>
      <c r="D31" s="4"/>
      <c r="E31" s="4"/>
      <c r="F31" s="4"/>
      <c r="G31" s="1"/>
      <c r="H31" s="1"/>
      <c r="I31" s="1"/>
      <c r="J31" s="1"/>
      <c r="K31" s="1"/>
      <c r="L31" s="1"/>
      <c r="M31" s="1"/>
      <c r="N31" s="1"/>
    </row>
    <row r="32" customFormat="false" ht="21.75" hidden="false" customHeight="true" outlineLevel="0" collapsed="false">
      <c r="A32" s="30" t="s">
        <v>48</v>
      </c>
      <c r="B32" s="30"/>
      <c r="C32" s="30"/>
      <c r="D32" s="30"/>
      <c r="E32" s="30"/>
      <c r="F32" s="30"/>
    </row>
    <row r="33" customFormat="false" ht="102.75" hidden="false" customHeight="true" outlineLevel="0" collapsed="false">
      <c r="A33" s="8" t="s">
        <v>49</v>
      </c>
      <c r="B33" s="8"/>
      <c r="C33" s="8"/>
      <c r="D33" s="8"/>
      <c r="E33" s="8"/>
      <c r="F33" s="8"/>
    </row>
    <row r="34" customFormat="false" ht="17.25" hidden="false" customHeight="true" outlineLevel="0" collapsed="false">
      <c r="A34" s="8" t="s">
        <v>50</v>
      </c>
      <c r="B34" s="8"/>
      <c r="C34" s="8"/>
      <c r="D34" s="8"/>
      <c r="E34" s="8"/>
      <c r="F34" s="8"/>
    </row>
    <row r="35" customFormat="false" ht="35.25" hidden="false" customHeight="true" outlineLevel="0" collapsed="false">
      <c r="A35" s="8" t="s">
        <v>51</v>
      </c>
      <c r="B35" s="8"/>
      <c r="C35" s="8"/>
      <c r="D35" s="8"/>
      <c r="E35" s="8"/>
      <c r="F35" s="8"/>
    </row>
    <row r="36" s="31" customFormat="true" ht="35.25" hidden="false" customHeight="true" outlineLevel="0" collapsed="false">
      <c r="A36" s="8" t="s">
        <v>52</v>
      </c>
      <c r="B36" s="8"/>
      <c r="C36" s="8"/>
      <c r="D36" s="8"/>
      <c r="E36" s="8"/>
      <c r="F36" s="8"/>
      <c r="G36" s="1"/>
      <c r="H36" s="1"/>
      <c r="I36" s="1"/>
      <c r="J36" s="1"/>
      <c r="K36" s="1"/>
      <c r="L36" s="1"/>
      <c r="M36" s="1"/>
      <c r="N36" s="1"/>
    </row>
    <row r="37" s="31" customFormat="true" ht="21.75" hidden="false" customHeight="true" outlineLevel="0" collapsed="false">
      <c r="A37" s="8" t="s">
        <v>53</v>
      </c>
      <c r="B37" s="8"/>
      <c r="C37" s="8"/>
      <c r="D37" s="8"/>
      <c r="E37" s="8"/>
      <c r="F37" s="8"/>
      <c r="G37" s="1"/>
      <c r="H37" s="1"/>
      <c r="I37" s="1"/>
      <c r="J37" s="1"/>
      <c r="K37" s="1"/>
      <c r="L37" s="1"/>
      <c r="M37" s="1"/>
      <c r="N37" s="1"/>
    </row>
    <row r="38" s="31" customFormat="true" ht="84" hidden="false" customHeight="true" outlineLevel="0" collapsed="false">
      <c r="A38" s="8" t="s">
        <v>54</v>
      </c>
      <c r="B38" s="8"/>
      <c r="C38" s="8"/>
      <c r="D38" s="8"/>
      <c r="E38" s="8"/>
      <c r="F38" s="8"/>
      <c r="G38" s="1"/>
      <c r="H38" s="1"/>
      <c r="I38" s="1"/>
      <c r="J38" s="1"/>
      <c r="K38" s="1"/>
      <c r="L38" s="1"/>
      <c r="M38" s="1"/>
      <c r="N38" s="1"/>
    </row>
    <row r="39" s="31" customFormat="true" ht="65.25" hidden="false" customHeight="true" outlineLevel="0" collapsed="false">
      <c r="A39" s="32" t="s">
        <v>55</v>
      </c>
      <c r="B39" s="32"/>
      <c r="C39" s="32"/>
      <c r="D39" s="32"/>
      <c r="E39" s="32"/>
      <c r="F39" s="32"/>
      <c r="G39" s="29"/>
      <c r="H39" s="29"/>
      <c r="I39" s="29"/>
      <c r="J39" s="29"/>
      <c r="K39" s="29"/>
      <c r="L39" s="29"/>
      <c r="M39" s="29"/>
      <c r="N39" s="29"/>
    </row>
    <row r="40" s="33" customFormat="true" ht="19.5" hidden="false" customHeight="true" outlineLevel="0" collapsed="false">
      <c r="A40" s="30" t="s">
        <v>56</v>
      </c>
      <c r="B40" s="30"/>
      <c r="C40" s="30"/>
      <c r="D40" s="30"/>
      <c r="E40" s="30"/>
      <c r="F40" s="30"/>
      <c r="G40" s="1"/>
      <c r="H40" s="1"/>
      <c r="I40" s="1"/>
      <c r="J40" s="1"/>
      <c r="K40" s="1"/>
      <c r="L40" s="1"/>
      <c r="M40" s="1"/>
      <c r="N40" s="1"/>
    </row>
    <row r="41" s="33" customFormat="true" ht="17.25" hidden="false" customHeight="true" outlineLevel="0" collapsed="false">
      <c r="A41" s="8" t="s">
        <v>57</v>
      </c>
      <c r="B41" s="8"/>
      <c r="C41" s="8"/>
      <c r="D41" s="8"/>
      <c r="E41" s="8"/>
      <c r="F41" s="8"/>
      <c r="G41" s="1"/>
      <c r="H41" s="1"/>
      <c r="I41" s="1"/>
      <c r="J41" s="1"/>
      <c r="K41" s="1"/>
      <c r="L41" s="1"/>
      <c r="M41" s="1"/>
      <c r="N41" s="1"/>
    </row>
    <row r="42" s="33" customFormat="true" ht="87" hidden="false" customHeight="true" outlineLevel="0" collapsed="false">
      <c r="A42" s="8" t="s">
        <v>58</v>
      </c>
      <c r="B42" s="8"/>
      <c r="C42" s="8"/>
      <c r="D42" s="8"/>
      <c r="E42" s="8"/>
      <c r="F42" s="8"/>
      <c r="G42" s="1"/>
      <c r="H42" s="1"/>
      <c r="I42" s="1"/>
      <c r="J42" s="1"/>
      <c r="K42" s="1"/>
      <c r="L42" s="1"/>
      <c r="M42" s="1"/>
      <c r="N42" s="1"/>
    </row>
    <row r="43" s="33" customFormat="true" ht="19.5" hidden="false" customHeight="true" outlineLevel="0" collapsed="false">
      <c r="A43" s="8" t="s">
        <v>53</v>
      </c>
      <c r="B43" s="8"/>
      <c r="C43" s="8"/>
      <c r="D43" s="8"/>
      <c r="E43" s="8"/>
      <c r="F43" s="8"/>
      <c r="G43" s="1"/>
      <c r="H43" s="1"/>
      <c r="I43" s="1"/>
      <c r="J43" s="1"/>
      <c r="K43" s="1"/>
      <c r="L43" s="1"/>
      <c r="M43" s="1"/>
      <c r="N43" s="1"/>
    </row>
    <row r="44" customFormat="false" ht="68.25" hidden="false" customHeight="true" outlineLevel="0" collapsed="false">
      <c r="A44" s="8" t="s">
        <v>59</v>
      </c>
      <c r="B44" s="8"/>
      <c r="C44" s="8"/>
      <c r="D44" s="8"/>
      <c r="E44" s="8"/>
      <c r="F44" s="8"/>
    </row>
    <row r="45" customFormat="false" ht="12.75" hidden="false" customHeight="true" outlineLevel="0" collapsed="false">
      <c r="A45" s="8"/>
      <c r="B45" s="8"/>
      <c r="C45" s="8"/>
      <c r="D45" s="8"/>
      <c r="E45" s="8"/>
      <c r="F45" s="34" t="s">
        <v>60</v>
      </c>
    </row>
    <row r="46" customFormat="false" ht="24" hidden="false" customHeight="true" outlineLevel="0" collapsed="false">
      <c r="A46" s="35" t="s">
        <v>61</v>
      </c>
      <c r="B46" s="35" t="s">
        <v>62</v>
      </c>
      <c r="C46" s="35"/>
      <c r="D46" s="35" t="s">
        <v>63</v>
      </c>
      <c r="E46" s="35" t="s">
        <v>64</v>
      </c>
      <c r="F46" s="35" t="s">
        <v>65</v>
      </c>
      <c r="G46" s="36"/>
      <c r="H46" s="36"/>
      <c r="I46" s="36"/>
      <c r="J46" s="36"/>
      <c r="K46" s="36"/>
      <c r="L46" s="36"/>
      <c r="M46" s="36"/>
      <c r="N46" s="36"/>
    </row>
    <row r="47" customFormat="false" ht="15" hidden="false" customHeight="true" outlineLevel="0" collapsed="false">
      <c r="A47" s="37" t="s">
        <v>66</v>
      </c>
      <c r="B47" s="38" t="s">
        <v>67</v>
      </c>
      <c r="C47" s="38"/>
      <c r="D47" s="39" t="n">
        <v>0</v>
      </c>
      <c r="E47" s="40" t="n">
        <v>720</v>
      </c>
      <c r="F47" s="41" t="n">
        <f aca="false">SUM(D47:E47)</f>
        <v>720</v>
      </c>
      <c r="G47" s="31"/>
      <c r="H47" s="31"/>
      <c r="I47" s="31"/>
      <c r="J47" s="31"/>
      <c r="K47" s="31"/>
      <c r="L47" s="31"/>
      <c r="M47" s="31"/>
      <c r="N47" s="31"/>
    </row>
    <row r="48" customFormat="false" ht="15" hidden="false" customHeight="true" outlineLevel="0" collapsed="false">
      <c r="A48" s="37"/>
      <c r="B48" s="38" t="s">
        <v>68</v>
      </c>
      <c r="C48" s="38"/>
      <c r="D48" s="39" t="n">
        <v>91.1</v>
      </c>
      <c r="E48" s="40" t="n">
        <v>11.1</v>
      </c>
      <c r="F48" s="41" t="n">
        <f aca="false">SUM(D48:E48)</f>
        <v>102.2</v>
      </c>
      <c r="G48" s="31"/>
      <c r="H48" s="31"/>
      <c r="I48" s="31"/>
      <c r="J48" s="31"/>
      <c r="K48" s="31"/>
      <c r="L48" s="31"/>
      <c r="M48" s="31"/>
      <c r="N48" s="31"/>
    </row>
    <row r="49" customFormat="false" ht="15" hidden="false" customHeight="true" outlineLevel="0" collapsed="false">
      <c r="A49" s="42" t="s">
        <v>69</v>
      </c>
      <c r="B49" s="38" t="s">
        <v>70</v>
      </c>
      <c r="C49" s="38"/>
      <c r="D49" s="39" t="n">
        <v>0</v>
      </c>
      <c r="E49" s="40" t="n">
        <v>815.7</v>
      </c>
      <c r="F49" s="41" t="n">
        <f aca="false">SUM(D49:E49)</f>
        <v>815.7</v>
      </c>
      <c r="G49" s="31"/>
      <c r="H49" s="31"/>
      <c r="I49" s="31"/>
      <c r="J49" s="31"/>
      <c r="K49" s="31"/>
      <c r="L49" s="31"/>
      <c r="M49" s="31"/>
      <c r="N49" s="31"/>
    </row>
    <row r="50" customFormat="false" ht="15" hidden="false" customHeight="true" outlineLevel="0" collapsed="false">
      <c r="A50" s="42"/>
      <c r="B50" s="43" t="s">
        <v>71</v>
      </c>
      <c r="C50" s="44"/>
      <c r="D50" s="45" t="n">
        <v>873.6</v>
      </c>
      <c r="E50" s="40" t="n">
        <v>-816</v>
      </c>
      <c r="F50" s="41" t="n">
        <f aca="false">SUM(D50:E50)</f>
        <v>57.6</v>
      </c>
      <c r="G50" s="31"/>
      <c r="H50" s="31"/>
      <c r="I50" s="31"/>
      <c r="J50" s="31"/>
      <c r="K50" s="31"/>
      <c r="L50" s="31"/>
      <c r="M50" s="31"/>
      <c r="N50" s="31"/>
    </row>
    <row r="51" customFormat="false" ht="17.25" hidden="false" customHeight="true" outlineLevel="0" collapsed="false">
      <c r="A51" s="42"/>
      <c r="B51" s="46" t="s">
        <v>72</v>
      </c>
      <c r="C51" s="47"/>
      <c r="D51" s="45" t="n">
        <v>5500</v>
      </c>
      <c r="E51" s="48" t="n">
        <v>407</v>
      </c>
      <c r="F51" s="41" t="n">
        <f aca="false">SUM(D51:E51)</f>
        <v>5907</v>
      </c>
      <c r="G51" s="33"/>
      <c r="H51" s="33"/>
      <c r="I51" s="33"/>
      <c r="J51" s="33"/>
      <c r="K51" s="33"/>
      <c r="L51" s="33"/>
      <c r="M51" s="33"/>
      <c r="N51" s="33"/>
    </row>
    <row r="52" customFormat="false" ht="17.25" hidden="false" customHeight="true" outlineLevel="0" collapsed="false">
      <c r="A52" s="37" t="s">
        <v>73</v>
      </c>
      <c r="B52" s="46" t="s">
        <v>74</v>
      </c>
      <c r="C52" s="47"/>
      <c r="D52" s="45" t="n">
        <v>161.6</v>
      </c>
      <c r="E52" s="48" t="n">
        <v>33.8</v>
      </c>
      <c r="F52" s="41" t="n">
        <f aca="false">SUM(D52:E52)</f>
        <v>195.4</v>
      </c>
      <c r="G52" s="33"/>
      <c r="H52" s="33"/>
      <c r="I52" s="33"/>
      <c r="J52" s="33"/>
      <c r="K52" s="33"/>
      <c r="L52" s="33"/>
      <c r="M52" s="33"/>
      <c r="N52" s="33"/>
    </row>
    <row r="53" customFormat="false" ht="17.25" hidden="false" customHeight="true" outlineLevel="0" collapsed="false">
      <c r="A53" s="37"/>
      <c r="B53" s="46" t="s">
        <v>75</v>
      </c>
      <c r="C53" s="47"/>
      <c r="D53" s="48" t="n">
        <v>36.06436</v>
      </c>
      <c r="E53" s="49" t="n">
        <f aca="false">0.15382+2.71139</f>
        <v>2.86521</v>
      </c>
      <c r="F53" s="41" t="n">
        <f aca="false">SUM(D53:E53)</f>
        <v>38.92957</v>
      </c>
      <c r="G53" s="33"/>
      <c r="H53" s="33"/>
      <c r="I53" s="33"/>
      <c r="J53" s="33"/>
      <c r="K53" s="33"/>
      <c r="L53" s="33"/>
      <c r="M53" s="33"/>
      <c r="N53" s="33"/>
    </row>
    <row r="54" customFormat="false" ht="17.25" hidden="false" customHeight="true" outlineLevel="0" collapsed="false">
      <c r="A54" s="37"/>
      <c r="B54" s="46" t="s">
        <v>76</v>
      </c>
      <c r="C54" s="47"/>
      <c r="D54" s="48" t="n">
        <v>7295.77259</v>
      </c>
      <c r="E54" s="49" t="n">
        <f aca="false">30.76347+542.27756</f>
        <v>573.04103</v>
      </c>
      <c r="F54" s="41" t="n">
        <f aca="false">SUM(D54:E54)</f>
        <v>7868.81362</v>
      </c>
      <c r="G54" s="33"/>
      <c r="H54" s="33"/>
      <c r="I54" s="33"/>
      <c r="J54" s="33"/>
      <c r="K54" s="33"/>
      <c r="L54" s="33"/>
      <c r="M54" s="33"/>
      <c r="N54" s="33"/>
    </row>
    <row r="55" customFormat="false" ht="17.25" hidden="false" customHeight="true" outlineLevel="0" collapsed="false">
      <c r="A55" s="37"/>
      <c r="B55" s="46" t="s">
        <v>77</v>
      </c>
      <c r="C55" s="47"/>
      <c r="D55" s="45" t="n">
        <v>11466</v>
      </c>
      <c r="E55" s="48" t="n">
        <v>372</v>
      </c>
      <c r="F55" s="41" t="n">
        <f aca="false">SUM(D55:E55)</f>
        <v>11838</v>
      </c>
      <c r="G55" s="33"/>
      <c r="H55" s="33"/>
      <c r="I55" s="33"/>
      <c r="J55" s="33"/>
      <c r="K55" s="33"/>
      <c r="L55" s="33"/>
      <c r="M55" s="33"/>
      <c r="N55" s="33"/>
    </row>
    <row r="56" customFormat="false" ht="17.25" hidden="false" customHeight="true" outlineLevel="0" collapsed="false">
      <c r="A56" s="37"/>
      <c r="B56" s="46" t="s">
        <v>78</v>
      </c>
      <c r="C56" s="47"/>
      <c r="D56" s="45" t="n">
        <v>4629</v>
      </c>
      <c r="E56" s="48" t="n">
        <v>-1200</v>
      </c>
      <c r="F56" s="41" t="n">
        <f aca="false">SUM(D56:E56)</f>
        <v>3429</v>
      </c>
      <c r="G56" s="33"/>
      <c r="H56" s="33"/>
      <c r="I56" s="33"/>
      <c r="J56" s="33"/>
      <c r="K56" s="33"/>
      <c r="L56" s="33"/>
      <c r="M56" s="33"/>
      <c r="N56" s="33"/>
    </row>
    <row r="57" customFormat="false" ht="17.25" hidden="false" customHeight="true" outlineLevel="0" collapsed="false">
      <c r="A57" s="37"/>
      <c r="B57" s="46" t="s">
        <v>79</v>
      </c>
      <c r="C57" s="47"/>
      <c r="D57" s="45" t="n">
        <v>102613.5</v>
      </c>
      <c r="E57" s="48" t="n">
        <v>-7428</v>
      </c>
      <c r="F57" s="41" t="n">
        <f aca="false">SUM(D57:E57)</f>
        <v>95185.5</v>
      </c>
      <c r="G57" s="33"/>
      <c r="H57" s="33"/>
      <c r="I57" s="33"/>
      <c r="J57" s="33"/>
      <c r="K57" s="33"/>
      <c r="L57" s="33"/>
      <c r="M57" s="33"/>
      <c r="N57" s="33"/>
    </row>
    <row r="58" customFormat="false" ht="17.25" hidden="false" customHeight="true" outlineLevel="0" collapsed="false">
      <c r="A58" s="37"/>
      <c r="B58" s="46" t="s">
        <v>80</v>
      </c>
      <c r="C58" s="47"/>
      <c r="D58" s="45" t="n">
        <v>1459</v>
      </c>
      <c r="E58" s="48" t="n">
        <v>-100</v>
      </c>
      <c r="F58" s="41" t="n">
        <f aca="false">SUM(D58:E58)</f>
        <v>1359</v>
      </c>
      <c r="G58" s="33"/>
      <c r="H58" s="33"/>
      <c r="I58" s="33"/>
      <c r="J58" s="33"/>
      <c r="K58" s="33"/>
      <c r="L58" s="33"/>
      <c r="M58" s="33"/>
      <c r="N58" s="33"/>
    </row>
    <row r="59" customFormat="false" ht="17.25" hidden="false" customHeight="true" outlineLevel="0" collapsed="false">
      <c r="A59" s="37"/>
      <c r="B59" s="46" t="s">
        <v>81</v>
      </c>
      <c r="C59" s="47"/>
      <c r="D59" s="45" t="n">
        <v>52009</v>
      </c>
      <c r="E59" s="48" t="n">
        <v>300</v>
      </c>
      <c r="F59" s="41" t="n">
        <f aca="false">SUM(D59:E59)</f>
        <v>52309</v>
      </c>
      <c r="G59" s="33"/>
      <c r="H59" s="33"/>
      <c r="I59" s="33"/>
      <c r="J59" s="33"/>
      <c r="K59" s="33"/>
      <c r="L59" s="33"/>
      <c r="M59" s="33"/>
      <c r="N59" s="33"/>
    </row>
    <row r="60" customFormat="false" ht="17.25" hidden="false" customHeight="true" outlineLevel="0" collapsed="false">
      <c r="A60" s="37"/>
      <c r="B60" s="46" t="s">
        <v>82</v>
      </c>
      <c r="C60" s="47"/>
      <c r="D60" s="45" t="n">
        <v>1095</v>
      </c>
      <c r="E60" s="48" t="n">
        <v>100</v>
      </c>
      <c r="F60" s="41" t="n">
        <f aca="false">SUM(D60:E60)</f>
        <v>1195</v>
      </c>
      <c r="G60" s="33"/>
      <c r="H60" s="33"/>
      <c r="I60" s="33"/>
      <c r="J60" s="33"/>
      <c r="K60" s="33"/>
      <c r="L60" s="33"/>
      <c r="M60" s="33"/>
      <c r="N60" s="33"/>
    </row>
    <row r="61" customFormat="false" ht="15" hidden="false" customHeight="true" outlineLevel="0" collapsed="false">
      <c r="A61" s="50" t="s">
        <v>43</v>
      </c>
      <c r="B61" s="51"/>
      <c r="C61" s="51"/>
      <c r="D61" s="52"/>
      <c r="E61" s="53" t="n">
        <f aca="false">SUM(E47:E60)</f>
        <v>-6208.49376</v>
      </c>
      <c r="F61" s="52"/>
      <c r="G61" s="1" t="n">
        <f aca="false">30.91729+779-7428-100+300-816+33.8+11.1+100+720+815.7-1200+544.98895</f>
        <v>-6208.49376</v>
      </c>
      <c r="H61" s="54" t="n">
        <f aca="false">G61-E61</f>
        <v>0</v>
      </c>
    </row>
    <row r="62" customFormat="false" ht="14.25" hidden="false" customHeight="true" outlineLevel="0" collapsed="false">
      <c r="A62" s="55"/>
      <c r="B62" s="56"/>
      <c r="C62" s="56"/>
      <c r="D62" s="57"/>
      <c r="E62" s="58"/>
      <c r="F62" s="57"/>
    </row>
    <row r="63" customFormat="false" ht="22.5" hidden="false" customHeight="true" outlineLevel="0" collapsed="false">
      <c r="A63" s="59" t="s">
        <v>83</v>
      </c>
      <c r="B63" s="59"/>
      <c r="C63" s="59"/>
      <c r="D63" s="59"/>
      <c r="E63" s="59"/>
      <c r="F63" s="59"/>
    </row>
    <row r="64" customFormat="false" ht="106.5" hidden="false" customHeight="true" outlineLevel="0" collapsed="false">
      <c r="A64" s="30" t="s">
        <v>84</v>
      </c>
      <c r="B64" s="30"/>
      <c r="C64" s="30"/>
      <c r="D64" s="30"/>
      <c r="E64" s="30"/>
      <c r="F64" s="30"/>
    </row>
    <row r="65" customFormat="false" ht="65.25" hidden="false" customHeight="true" outlineLevel="0" collapsed="false">
      <c r="A65" s="8" t="s">
        <v>85</v>
      </c>
      <c r="B65" s="8"/>
      <c r="C65" s="8"/>
      <c r="D65" s="8"/>
      <c r="E65" s="8"/>
      <c r="F65" s="8"/>
    </row>
    <row r="66" customFormat="false" ht="36.75" hidden="false" customHeight="true" outlineLevel="0" collapsed="false">
      <c r="A66" s="8" t="s">
        <v>86</v>
      </c>
      <c r="B66" s="8"/>
      <c r="C66" s="8"/>
      <c r="D66" s="8"/>
      <c r="E66" s="8"/>
      <c r="F66" s="8"/>
    </row>
    <row r="67" customFormat="false" ht="68.25" hidden="false" customHeight="true" outlineLevel="0" collapsed="false">
      <c r="A67" s="8" t="s">
        <v>87</v>
      </c>
      <c r="B67" s="8"/>
      <c r="C67" s="8"/>
      <c r="D67" s="8"/>
      <c r="E67" s="8"/>
      <c r="F67" s="8"/>
    </row>
    <row r="68" customFormat="false" ht="87.75" hidden="false" customHeight="true" outlineLevel="0" collapsed="false">
      <c r="A68" s="8" t="s">
        <v>88</v>
      </c>
      <c r="B68" s="8"/>
      <c r="C68" s="8"/>
      <c r="D68" s="8"/>
      <c r="E68" s="8"/>
      <c r="F68" s="8"/>
    </row>
    <row r="69" customFormat="false" ht="20.25" hidden="false" customHeight="true" outlineLevel="0" collapsed="false">
      <c r="A69" s="30" t="s">
        <v>89</v>
      </c>
      <c r="B69" s="30"/>
      <c r="C69" s="30"/>
      <c r="D69" s="30"/>
      <c r="E69" s="30"/>
      <c r="F69" s="30"/>
    </row>
    <row r="70" customFormat="false" ht="114" hidden="false" customHeight="true" outlineLevel="0" collapsed="false">
      <c r="A70" s="8" t="s">
        <v>90</v>
      </c>
      <c r="B70" s="8"/>
      <c r="C70" s="8"/>
      <c r="D70" s="8"/>
      <c r="E70" s="8"/>
      <c r="F70" s="8"/>
    </row>
    <row r="71" customFormat="false" ht="71.25" hidden="false" customHeight="true" outlineLevel="0" collapsed="false">
      <c r="A71" s="8" t="s">
        <v>91</v>
      </c>
      <c r="B71" s="8"/>
      <c r="C71" s="8"/>
      <c r="D71" s="8"/>
      <c r="E71" s="8"/>
      <c r="F71" s="8"/>
    </row>
    <row r="72" customFormat="false" ht="83.25" hidden="false" customHeight="true" outlineLevel="0" collapsed="false">
      <c r="A72" s="8" t="s">
        <v>92</v>
      </c>
      <c r="B72" s="8"/>
      <c r="C72" s="8"/>
      <c r="D72" s="8"/>
      <c r="E72" s="8"/>
      <c r="F72" s="8"/>
    </row>
    <row r="73" customFormat="false" ht="38.25" hidden="false" customHeight="true" outlineLevel="0" collapsed="false">
      <c r="A73" s="8" t="s">
        <v>93</v>
      </c>
      <c r="B73" s="8"/>
      <c r="C73" s="8"/>
      <c r="D73" s="8"/>
      <c r="E73" s="8"/>
      <c r="F73" s="8"/>
    </row>
    <row r="74" customFormat="false" ht="82.5" hidden="false" customHeight="true" outlineLevel="0" collapsed="false">
      <c r="A74" s="8" t="s">
        <v>94</v>
      </c>
      <c r="B74" s="8"/>
      <c r="C74" s="8"/>
      <c r="D74" s="8"/>
      <c r="E74" s="8"/>
      <c r="F74" s="8"/>
    </row>
    <row r="75" customFormat="false" ht="18.75" hidden="false" customHeight="true" outlineLevel="0" collapsed="false">
      <c r="A75" s="30" t="s">
        <v>95</v>
      </c>
      <c r="B75" s="30"/>
      <c r="C75" s="30"/>
      <c r="D75" s="30"/>
      <c r="E75" s="30"/>
      <c r="F75" s="30"/>
    </row>
    <row r="76" customFormat="false" ht="20.25" hidden="false" customHeight="true" outlineLevel="0" collapsed="false">
      <c r="A76" s="8" t="s">
        <v>96</v>
      </c>
      <c r="B76" s="8"/>
      <c r="C76" s="8"/>
      <c r="D76" s="8"/>
      <c r="E76" s="8"/>
      <c r="F76" s="8"/>
    </row>
    <row r="77" customFormat="false" ht="87" hidden="false" customHeight="true" outlineLevel="0" collapsed="false">
      <c r="A77" s="8" t="s">
        <v>97</v>
      </c>
      <c r="B77" s="8"/>
      <c r="C77" s="8"/>
      <c r="D77" s="8"/>
      <c r="E77" s="8"/>
      <c r="F77" s="8"/>
    </row>
    <row r="78" customFormat="false" ht="48" hidden="false" customHeight="true" outlineLevel="0" collapsed="false">
      <c r="A78" s="8" t="s">
        <v>98</v>
      </c>
      <c r="B78" s="8"/>
      <c r="C78" s="8"/>
      <c r="D78" s="8"/>
      <c r="E78" s="8"/>
      <c r="F78" s="8"/>
    </row>
    <row r="79" customFormat="false" ht="48.75" hidden="false" customHeight="true" outlineLevel="0" collapsed="false">
      <c r="A79" s="8" t="s">
        <v>99</v>
      </c>
      <c r="B79" s="8"/>
      <c r="C79" s="8"/>
      <c r="D79" s="8"/>
      <c r="E79" s="8"/>
      <c r="F79" s="8"/>
    </row>
    <row r="80" customFormat="false" ht="48.75" hidden="false" customHeight="true" outlineLevel="0" collapsed="false">
      <c r="A80" s="8" t="s">
        <v>100</v>
      </c>
      <c r="B80" s="8"/>
      <c r="C80" s="8"/>
      <c r="D80" s="8"/>
      <c r="E80" s="8"/>
      <c r="F80" s="8"/>
    </row>
    <row r="81" customFormat="false" ht="48.75" hidden="false" customHeight="true" outlineLevel="0" collapsed="false">
      <c r="A81" s="8" t="s">
        <v>101</v>
      </c>
      <c r="B81" s="8"/>
      <c r="C81" s="8"/>
      <c r="D81" s="8"/>
      <c r="E81" s="8"/>
      <c r="F81" s="8"/>
    </row>
    <row r="82" customFormat="false" ht="21" hidden="false" customHeight="true" outlineLevel="0" collapsed="false">
      <c r="A82" s="60" t="s">
        <v>102</v>
      </c>
      <c r="B82" s="60"/>
      <c r="C82" s="60"/>
      <c r="D82" s="60"/>
      <c r="E82" s="60"/>
      <c r="F82" s="60"/>
    </row>
    <row r="83" customFormat="false" ht="20.25" hidden="false" customHeight="true" outlineLevel="0" collapsed="false">
      <c r="A83" s="8" t="s">
        <v>96</v>
      </c>
      <c r="B83" s="8"/>
      <c r="C83" s="8"/>
      <c r="D83" s="8"/>
      <c r="E83" s="8"/>
      <c r="F83" s="8"/>
    </row>
    <row r="84" customFormat="false" ht="68.25" hidden="false" customHeight="true" outlineLevel="0" collapsed="false">
      <c r="A84" s="8" t="s">
        <v>103</v>
      </c>
      <c r="B84" s="8"/>
      <c r="C84" s="8"/>
      <c r="D84" s="8"/>
      <c r="E84" s="8"/>
      <c r="F84" s="8"/>
    </row>
    <row r="85" customFormat="false" ht="24.75" hidden="true" customHeight="true" outlineLevel="0" collapsed="false">
      <c r="A85" s="30" t="s">
        <v>56</v>
      </c>
      <c r="B85" s="30"/>
      <c r="C85" s="30"/>
      <c r="D85" s="30"/>
      <c r="E85" s="30"/>
      <c r="F85" s="30"/>
    </row>
    <row r="86" customFormat="false" ht="18" hidden="false" customHeight="true" outlineLevel="0" collapsed="false">
      <c r="A86" s="30" t="s">
        <v>48</v>
      </c>
      <c r="B86" s="30"/>
      <c r="C86" s="30"/>
      <c r="D86" s="30"/>
      <c r="E86" s="30"/>
      <c r="F86" s="30"/>
    </row>
    <row r="87" customFormat="false" ht="32.25" hidden="false" customHeight="true" outlineLevel="0" collapsed="false">
      <c r="A87" s="61" t="s">
        <v>104</v>
      </c>
      <c r="B87" s="61"/>
      <c r="C87" s="61"/>
      <c r="D87" s="61"/>
      <c r="E87" s="61"/>
      <c r="F87" s="61"/>
    </row>
    <row r="88" customFormat="false" ht="18" hidden="false" customHeight="true" outlineLevel="0" collapsed="false">
      <c r="A88" s="62" t="s">
        <v>105</v>
      </c>
      <c r="B88" s="63"/>
      <c r="C88" s="63"/>
      <c r="D88" s="63"/>
      <c r="E88" s="63"/>
      <c r="F88" s="63"/>
    </row>
    <row r="89" customFormat="false" ht="36" hidden="false" customHeight="true" outlineLevel="0" collapsed="false">
      <c r="A89" s="8" t="s">
        <v>106</v>
      </c>
      <c r="B89" s="8"/>
      <c r="C89" s="8"/>
      <c r="D89" s="8"/>
      <c r="E89" s="8"/>
      <c r="F89" s="8"/>
    </row>
    <row r="90" customFormat="false" ht="21" hidden="false" customHeight="true" outlineLevel="0" collapsed="false">
      <c r="A90" s="8" t="s">
        <v>107</v>
      </c>
      <c r="B90" s="8"/>
      <c r="C90" s="8"/>
      <c r="D90" s="8"/>
      <c r="E90" s="8"/>
      <c r="F90" s="8"/>
    </row>
    <row r="91" customFormat="false" ht="21" hidden="false" customHeight="true" outlineLevel="0" collapsed="false">
      <c r="A91" s="8" t="s">
        <v>108</v>
      </c>
      <c r="B91" s="8"/>
      <c r="C91" s="8"/>
      <c r="D91" s="8"/>
      <c r="E91" s="8"/>
      <c r="F91" s="8"/>
    </row>
    <row r="92" customFormat="false" ht="21" hidden="false" customHeight="true" outlineLevel="0" collapsed="false">
      <c r="A92" s="8" t="s">
        <v>109</v>
      </c>
      <c r="B92" s="8"/>
      <c r="C92" s="8"/>
      <c r="D92" s="8"/>
      <c r="E92" s="8"/>
      <c r="F92" s="8"/>
    </row>
    <row r="93" customFormat="false" ht="21" hidden="false" customHeight="true" outlineLevel="0" collapsed="false">
      <c r="A93" s="8" t="s">
        <v>110</v>
      </c>
      <c r="B93" s="8"/>
      <c r="C93" s="8"/>
      <c r="D93" s="8"/>
      <c r="E93" s="8"/>
      <c r="F93" s="8"/>
    </row>
    <row r="94" customFormat="false" ht="39" hidden="false" customHeight="true" outlineLevel="0" collapsed="false">
      <c r="A94" s="8" t="s">
        <v>111</v>
      </c>
      <c r="B94" s="8"/>
      <c r="C94" s="8"/>
      <c r="D94" s="8"/>
      <c r="E94" s="8"/>
      <c r="F94" s="8"/>
    </row>
    <row r="95" customFormat="false" ht="72.75" hidden="false" customHeight="true" outlineLevel="0" collapsed="false">
      <c r="A95" s="8" t="s">
        <v>112</v>
      </c>
      <c r="B95" s="8"/>
      <c r="C95" s="8"/>
      <c r="D95" s="8"/>
      <c r="E95" s="8"/>
      <c r="F95" s="8"/>
    </row>
    <row r="96" customFormat="false" ht="18" hidden="false" customHeight="true" outlineLevel="0" collapsed="false">
      <c r="A96" s="62" t="s">
        <v>113</v>
      </c>
      <c r="B96" s="63"/>
      <c r="C96" s="63"/>
      <c r="D96" s="63"/>
      <c r="E96" s="63"/>
      <c r="F96" s="63"/>
    </row>
    <row r="97" customFormat="false" ht="21" hidden="false" customHeight="true" outlineLevel="0" collapsed="false">
      <c r="A97" s="8" t="s">
        <v>114</v>
      </c>
      <c r="B97" s="8"/>
      <c r="C97" s="8"/>
      <c r="D97" s="8"/>
      <c r="E97" s="8"/>
      <c r="F97" s="8"/>
    </row>
    <row r="98" customFormat="false" ht="21" hidden="false" customHeight="true" outlineLevel="0" collapsed="false">
      <c r="A98" s="8" t="s">
        <v>115</v>
      </c>
      <c r="B98" s="8"/>
      <c r="C98" s="8"/>
      <c r="D98" s="8"/>
      <c r="E98" s="8"/>
      <c r="F98" s="8"/>
    </row>
    <row r="99" customFormat="false" ht="18" hidden="false" customHeight="true" outlineLevel="0" collapsed="false">
      <c r="A99" s="62" t="s">
        <v>116</v>
      </c>
      <c r="B99" s="63"/>
      <c r="C99" s="63"/>
      <c r="D99" s="63"/>
      <c r="E99" s="63"/>
      <c r="F99" s="63"/>
    </row>
    <row r="100" customFormat="false" ht="21" hidden="false" customHeight="true" outlineLevel="0" collapsed="false">
      <c r="A100" s="8" t="s">
        <v>117</v>
      </c>
      <c r="B100" s="8"/>
      <c r="C100" s="8"/>
      <c r="D100" s="8"/>
      <c r="E100" s="8"/>
      <c r="F100" s="8"/>
    </row>
    <row r="101" customFormat="false" ht="18" hidden="false" customHeight="true" outlineLevel="0" collapsed="false">
      <c r="A101" s="62" t="s">
        <v>118</v>
      </c>
      <c r="B101" s="63"/>
      <c r="C101" s="63"/>
      <c r="D101" s="63"/>
      <c r="E101" s="63"/>
      <c r="F101" s="63"/>
    </row>
    <row r="102" customFormat="false" ht="21" hidden="false" customHeight="true" outlineLevel="0" collapsed="false">
      <c r="A102" s="8" t="s">
        <v>119</v>
      </c>
      <c r="B102" s="8"/>
      <c r="C102" s="8"/>
      <c r="D102" s="8"/>
      <c r="E102" s="8"/>
      <c r="F102" s="8"/>
    </row>
    <row r="103" customFormat="false" ht="21" hidden="false" customHeight="true" outlineLevel="0" collapsed="false">
      <c r="A103" s="8" t="s">
        <v>120</v>
      </c>
      <c r="B103" s="8"/>
      <c r="C103" s="8"/>
      <c r="D103" s="8"/>
      <c r="E103" s="8"/>
      <c r="F103" s="8"/>
    </row>
    <row r="104" customFormat="false" ht="18" hidden="false" customHeight="true" outlineLevel="0" collapsed="false">
      <c r="A104" s="62" t="s">
        <v>69</v>
      </c>
      <c r="B104" s="63"/>
      <c r="C104" s="63"/>
      <c r="D104" s="63"/>
      <c r="E104" s="63"/>
      <c r="F104" s="63"/>
    </row>
    <row r="105" customFormat="false" ht="21" hidden="false" customHeight="true" outlineLevel="0" collapsed="false">
      <c r="A105" s="8" t="s">
        <v>121</v>
      </c>
      <c r="B105" s="8"/>
      <c r="C105" s="8"/>
      <c r="D105" s="8"/>
      <c r="E105" s="8"/>
      <c r="F105" s="8"/>
    </row>
    <row r="106" customFormat="false" ht="18" hidden="false" customHeight="true" outlineLevel="0" collapsed="false">
      <c r="A106" s="62" t="s">
        <v>122</v>
      </c>
      <c r="B106" s="63"/>
      <c r="C106" s="63"/>
      <c r="D106" s="63"/>
      <c r="E106" s="63"/>
      <c r="F106" s="63"/>
    </row>
    <row r="107" customFormat="false" ht="21" hidden="false" customHeight="true" outlineLevel="0" collapsed="false">
      <c r="A107" s="8" t="s">
        <v>123</v>
      </c>
      <c r="B107" s="8"/>
      <c r="C107" s="8"/>
      <c r="D107" s="8"/>
      <c r="E107" s="8"/>
      <c r="F107" s="8"/>
    </row>
    <row r="108" customFormat="false" ht="32.25" hidden="false" customHeight="true" outlineLevel="0" collapsed="false">
      <c r="A108" s="8" t="s">
        <v>124</v>
      </c>
      <c r="B108" s="8"/>
      <c r="C108" s="8"/>
      <c r="D108" s="8"/>
      <c r="E108" s="8"/>
      <c r="F108" s="8"/>
    </row>
    <row r="109" customFormat="false" ht="21" hidden="false" customHeight="true" outlineLevel="0" collapsed="false">
      <c r="A109" s="8" t="s">
        <v>125</v>
      </c>
      <c r="B109" s="8"/>
      <c r="C109" s="8"/>
      <c r="D109" s="8"/>
      <c r="E109" s="8"/>
      <c r="F109" s="8"/>
    </row>
    <row r="110" customFormat="false" ht="21" hidden="false" customHeight="true" outlineLevel="0" collapsed="false">
      <c r="A110" s="8" t="s">
        <v>126</v>
      </c>
      <c r="B110" s="8"/>
      <c r="C110" s="8"/>
      <c r="D110" s="8"/>
      <c r="E110" s="8"/>
      <c r="F110" s="8"/>
    </row>
    <row r="111" customFormat="false" ht="18" hidden="false" customHeight="true" outlineLevel="0" collapsed="false">
      <c r="A111" s="61" t="s">
        <v>127</v>
      </c>
      <c r="B111" s="61"/>
      <c r="C111" s="61"/>
      <c r="D111" s="61"/>
      <c r="E111" s="61"/>
      <c r="F111" s="61"/>
    </row>
    <row r="112" customFormat="false" ht="51" hidden="false" customHeight="true" outlineLevel="0" collapsed="false">
      <c r="A112" s="64" t="s">
        <v>128</v>
      </c>
      <c r="B112" s="64"/>
      <c r="C112" s="64"/>
      <c r="D112" s="64"/>
      <c r="E112" s="64"/>
      <c r="F112" s="64"/>
    </row>
    <row r="113" customFormat="false" ht="18" hidden="false" customHeight="true" outlineLevel="0" collapsed="false">
      <c r="A113" s="61" t="s">
        <v>129</v>
      </c>
      <c r="B113" s="61"/>
      <c r="C113" s="61"/>
      <c r="D113" s="61"/>
      <c r="E113" s="61"/>
      <c r="F113" s="61"/>
    </row>
    <row r="114" customFormat="false" ht="18" hidden="false" customHeight="true" outlineLevel="0" collapsed="false">
      <c r="A114" s="64" t="s">
        <v>105</v>
      </c>
      <c r="B114" s="64"/>
      <c r="C114" s="64"/>
      <c r="D114" s="64"/>
      <c r="E114" s="64"/>
      <c r="F114" s="64"/>
      <c r="G114" s="65"/>
      <c r="H114" s="65"/>
      <c r="I114" s="65"/>
      <c r="J114" s="65"/>
      <c r="K114" s="65"/>
      <c r="L114" s="65"/>
      <c r="M114" s="65"/>
      <c r="N114" s="65"/>
    </row>
    <row r="115" customFormat="false" ht="34.5" hidden="false" customHeight="true" outlineLevel="0" collapsed="false">
      <c r="A115" s="64" t="s">
        <v>130</v>
      </c>
      <c r="B115" s="64"/>
      <c r="C115" s="64"/>
      <c r="D115" s="64"/>
      <c r="E115" s="64"/>
      <c r="F115" s="64"/>
    </row>
    <row r="116" customFormat="false" ht="18" hidden="false" customHeight="true" outlineLevel="0" collapsed="false">
      <c r="A116" s="61" t="s">
        <v>131</v>
      </c>
      <c r="B116" s="61"/>
      <c r="C116" s="61"/>
      <c r="D116" s="61"/>
      <c r="E116" s="61"/>
      <c r="F116" s="61"/>
    </row>
    <row r="117" customFormat="false" ht="18" hidden="false" customHeight="true" outlineLevel="0" collapsed="false">
      <c r="A117" s="64" t="s">
        <v>132</v>
      </c>
      <c r="B117" s="64"/>
      <c r="C117" s="64"/>
      <c r="D117" s="64"/>
      <c r="E117" s="64"/>
      <c r="F117" s="64"/>
      <c r="G117" s="65"/>
      <c r="H117" s="65"/>
      <c r="I117" s="65"/>
      <c r="J117" s="65"/>
      <c r="K117" s="65"/>
      <c r="L117" s="65"/>
      <c r="M117" s="65"/>
      <c r="N117" s="65"/>
    </row>
    <row r="118" customFormat="false" ht="17.25" hidden="false" customHeight="true" outlineLevel="0" collapsed="false">
      <c r="A118" s="64" t="s">
        <v>133</v>
      </c>
      <c r="B118" s="64"/>
      <c r="C118" s="64"/>
      <c r="D118" s="64"/>
      <c r="E118" s="64"/>
      <c r="F118" s="64"/>
    </row>
    <row r="119" customFormat="false" ht="14.25" hidden="false" customHeight="true" outlineLevel="0" collapsed="false">
      <c r="A119" s="66"/>
      <c r="B119" s="66"/>
      <c r="C119" s="66"/>
      <c r="D119" s="66"/>
      <c r="E119" s="67"/>
      <c r="F119" s="68" t="s">
        <v>134</v>
      </c>
      <c r="G119" s="69"/>
      <c r="H119" s="69"/>
      <c r="I119" s="69"/>
      <c r="J119" s="69"/>
      <c r="K119" s="69"/>
      <c r="L119" s="69"/>
    </row>
    <row r="120" customFormat="false" ht="28.5" hidden="false" customHeight="true" outlineLevel="0" collapsed="false">
      <c r="A120" s="35" t="s">
        <v>61</v>
      </c>
      <c r="B120" s="35" t="s">
        <v>62</v>
      </c>
      <c r="C120" s="35"/>
      <c r="D120" s="35" t="s">
        <v>63</v>
      </c>
      <c r="E120" s="35" t="s">
        <v>64</v>
      </c>
      <c r="F120" s="35" t="s">
        <v>65</v>
      </c>
      <c r="G120" s="70"/>
      <c r="H120" s="70"/>
      <c r="I120" s="70"/>
      <c r="J120" s="70"/>
      <c r="K120" s="70"/>
      <c r="L120" s="70"/>
      <c r="M120" s="36"/>
      <c r="N120" s="36"/>
    </row>
    <row r="121" customFormat="false" ht="15" hidden="false" customHeight="false" outlineLevel="0" collapsed="false">
      <c r="A121" s="42" t="s">
        <v>66</v>
      </c>
      <c r="B121" s="46" t="s">
        <v>135</v>
      </c>
      <c r="C121" s="47"/>
      <c r="D121" s="45" t="n">
        <v>1217</v>
      </c>
      <c r="E121" s="48" t="n">
        <f aca="false">367.2+100</f>
        <v>467.2</v>
      </c>
      <c r="F121" s="41" t="n">
        <f aca="false">SUM(D121:E121)</f>
        <v>1684.2</v>
      </c>
    </row>
    <row r="122" customFormat="false" ht="15" hidden="false" customHeight="false" outlineLevel="0" collapsed="false">
      <c r="A122" s="42"/>
      <c r="B122" s="46" t="s">
        <v>136</v>
      </c>
      <c r="C122" s="47"/>
      <c r="D122" s="45" t="n">
        <v>24010</v>
      </c>
      <c r="E122" s="48" t="n">
        <f aca="false">100+7079.8</f>
        <v>7179.8</v>
      </c>
      <c r="F122" s="41" t="n">
        <f aca="false">SUM(D122:E122)</f>
        <v>31189.8</v>
      </c>
    </row>
    <row r="123" customFormat="false" ht="15" hidden="false" customHeight="false" outlineLevel="0" collapsed="false">
      <c r="A123" s="42"/>
      <c r="B123" s="46" t="s">
        <v>137</v>
      </c>
      <c r="C123" s="47"/>
      <c r="D123" s="45" t="n">
        <v>13090.6</v>
      </c>
      <c r="E123" s="48" t="n">
        <f aca="false">-100-26.8-100-197.2</f>
        <v>-424</v>
      </c>
      <c r="F123" s="41" t="n">
        <f aca="false">SUM(D123:E123)</f>
        <v>12666.6</v>
      </c>
    </row>
    <row r="124" customFormat="false" ht="15" hidden="false" customHeight="false" outlineLevel="0" collapsed="false">
      <c r="A124" s="42"/>
      <c r="B124" s="46" t="s">
        <v>138</v>
      </c>
      <c r="C124" s="47"/>
      <c r="D124" s="45" t="n">
        <v>278.7</v>
      </c>
      <c r="E124" s="48" t="n">
        <f aca="false">26.8+97.2</f>
        <v>124</v>
      </c>
      <c r="F124" s="41" t="n">
        <f aca="false">SUM(D124:E124)</f>
        <v>402.7</v>
      </c>
    </row>
    <row r="125" customFormat="false" ht="15" hidden="false" customHeight="false" outlineLevel="0" collapsed="false">
      <c r="A125" s="42"/>
      <c r="B125" s="46" t="s">
        <v>139</v>
      </c>
      <c r="C125" s="47"/>
      <c r="D125" s="45" t="n">
        <v>2345.6</v>
      </c>
      <c r="E125" s="48" t="n">
        <f aca="false">313-84.6</f>
        <v>228.4</v>
      </c>
      <c r="F125" s="41" t="n">
        <f aca="false">SUM(D125:E125)</f>
        <v>2574</v>
      </c>
    </row>
    <row r="126" customFormat="false" ht="15" hidden="false" customHeight="false" outlineLevel="0" collapsed="false">
      <c r="A126" s="42"/>
      <c r="B126" s="46" t="s">
        <v>140</v>
      </c>
      <c r="C126" s="47"/>
      <c r="D126" s="45" t="n">
        <v>182.9</v>
      </c>
      <c r="E126" s="48" t="n">
        <v>100</v>
      </c>
      <c r="F126" s="41" t="n">
        <f aca="false">SUM(D126:E126)</f>
        <v>282.9</v>
      </c>
    </row>
    <row r="127" customFormat="false" ht="15" hidden="false" customHeight="false" outlineLevel="0" collapsed="false">
      <c r="A127" s="42"/>
      <c r="B127" s="46" t="s">
        <v>141</v>
      </c>
      <c r="C127" s="47"/>
      <c r="D127" s="45" t="n">
        <v>4447.6</v>
      </c>
      <c r="E127" s="48" t="n">
        <v>219.6</v>
      </c>
      <c r="F127" s="41" t="n">
        <f aca="false">SUM(D127:E127)</f>
        <v>4667.2</v>
      </c>
    </row>
    <row r="128" customFormat="false" ht="15" hidden="false" customHeight="false" outlineLevel="0" collapsed="false">
      <c r="A128" s="42"/>
      <c r="B128" s="46" t="s">
        <v>142</v>
      </c>
      <c r="C128" s="47"/>
      <c r="D128" s="45" t="n">
        <v>679</v>
      </c>
      <c r="E128" s="48" t="n">
        <v>64.5</v>
      </c>
      <c r="F128" s="41" t="n">
        <f aca="false">SUM(D128:E128)</f>
        <v>743.5</v>
      </c>
    </row>
    <row r="129" customFormat="false" ht="15" hidden="false" customHeight="false" outlineLevel="0" collapsed="false">
      <c r="A129" s="42"/>
      <c r="B129" s="46" t="s">
        <v>143</v>
      </c>
      <c r="C129" s="47"/>
      <c r="D129" s="45" t="n">
        <v>5167.7</v>
      </c>
      <c r="E129" s="48" t="n">
        <v>1543.8</v>
      </c>
      <c r="F129" s="41" t="n">
        <f aca="false">SUM(D129:E129)</f>
        <v>6711.5</v>
      </c>
    </row>
    <row r="130" customFormat="false" ht="15" hidden="false" customHeight="false" outlineLevel="0" collapsed="false">
      <c r="A130" s="42"/>
      <c r="B130" s="46" t="s">
        <v>144</v>
      </c>
      <c r="C130" s="47"/>
      <c r="D130" s="45" t="n">
        <v>9430.1</v>
      </c>
      <c r="E130" s="48" t="n">
        <v>4609.7</v>
      </c>
      <c r="F130" s="41" t="n">
        <f aca="false">SUM(D130:E130)</f>
        <v>14039.8</v>
      </c>
    </row>
    <row r="131" customFormat="false" ht="15" hidden="false" customHeight="false" outlineLevel="0" collapsed="false">
      <c r="A131" s="42"/>
      <c r="B131" s="46" t="s">
        <v>145</v>
      </c>
      <c r="C131" s="47"/>
      <c r="D131" s="45" t="n">
        <v>525.1</v>
      </c>
      <c r="E131" s="48" t="n">
        <f aca="false">21.5+30</f>
        <v>51.5</v>
      </c>
      <c r="F131" s="41" t="n">
        <f aca="false">SUM(D131:E131)</f>
        <v>576.6</v>
      </c>
    </row>
    <row r="132" customFormat="false" ht="15" hidden="false" customHeight="false" outlineLevel="0" collapsed="false">
      <c r="A132" s="42"/>
      <c r="B132" s="46" t="s">
        <v>146</v>
      </c>
      <c r="C132" s="47"/>
      <c r="D132" s="45" t="n">
        <v>154.5</v>
      </c>
      <c r="E132" s="48" t="n">
        <v>-30</v>
      </c>
      <c r="F132" s="41" t="n">
        <f aca="false">SUM(D132:E132)</f>
        <v>124.5</v>
      </c>
    </row>
    <row r="133" customFormat="false" ht="15" hidden="false" customHeight="false" outlineLevel="0" collapsed="false">
      <c r="A133" s="42"/>
      <c r="B133" s="46" t="s">
        <v>147</v>
      </c>
      <c r="C133" s="47"/>
      <c r="D133" s="45" t="n">
        <v>52</v>
      </c>
      <c r="E133" s="48" t="n">
        <v>-52</v>
      </c>
      <c r="F133" s="41" t="n">
        <f aca="false">SUM(D133:E133)</f>
        <v>0</v>
      </c>
    </row>
    <row r="134" customFormat="false" ht="15" hidden="false" customHeight="false" outlineLevel="0" collapsed="false">
      <c r="A134" s="42"/>
      <c r="B134" s="46" t="s">
        <v>148</v>
      </c>
      <c r="C134" s="47"/>
      <c r="D134" s="45" t="n">
        <v>0</v>
      </c>
      <c r="E134" s="48" t="n">
        <v>52</v>
      </c>
      <c r="F134" s="41" t="n">
        <f aca="false">SUM(D134:E134)</f>
        <v>52</v>
      </c>
    </row>
    <row r="135" customFormat="false" ht="15" hidden="false" customHeight="false" outlineLevel="0" collapsed="false">
      <c r="A135" s="42"/>
      <c r="B135" s="46" t="s">
        <v>149</v>
      </c>
      <c r="C135" s="47"/>
      <c r="D135" s="45" t="n">
        <v>2888</v>
      </c>
      <c r="E135" s="48" t="n">
        <v>849</v>
      </c>
      <c r="F135" s="41" t="n">
        <f aca="false">SUM(D135:E135)</f>
        <v>3737</v>
      </c>
    </row>
    <row r="136" customFormat="false" ht="15" hidden="false" customHeight="false" outlineLevel="0" collapsed="false">
      <c r="A136" s="42"/>
      <c r="B136" s="46" t="s">
        <v>150</v>
      </c>
      <c r="C136" s="47"/>
      <c r="D136" s="45" t="n">
        <v>21.5</v>
      </c>
      <c r="E136" s="48" t="n">
        <v>-21.5</v>
      </c>
      <c r="F136" s="41" t="n">
        <f aca="false">SUM(D136:E136)</f>
        <v>0</v>
      </c>
    </row>
    <row r="137" customFormat="false" ht="15" hidden="false" customHeight="false" outlineLevel="0" collapsed="false">
      <c r="A137" s="42"/>
      <c r="B137" s="46" t="s">
        <v>151</v>
      </c>
      <c r="C137" s="47"/>
      <c r="D137" s="45" t="n">
        <v>1966.3</v>
      </c>
      <c r="E137" s="48" t="n">
        <v>-797.6</v>
      </c>
      <c r="F137" s="41" t="n">
        <f aca="false">SUM(D137:E137)</f>
        <v>1168.7</v>
      </c>
    </row>
    <row r="138" customFormat="false" ht="15" hidden="false" customHeight="false" outlineLevel="0" collapsed="false">
      <c r="A138" s="42"/>
      <c r="B138" s="46" t="s">
        <v>152</v>
      </c>
      <c r="C138" s="47"/>
      <c r="D138" s="45" t="n">
        <v>25694.5</v>
      </c>
      <c r="E138" s="48" t="n">
        <f aca="false">-3000-45</f>
        <v>-3045</v>
      </c>
      <c r="F138" s="41" t="n">
        <f aca="false">SUM(D138:E138)</f>
        <v>22649.5</v>
      </c>
      <c r="G138" s="69"/>
      <c r="H138" s="69"/>
      <c r="I138" s="69"/>
      <c r="J138" s="69"/>
      <c r="K138" s="69"/>
      <c r="L138" s="69"/>
    </row>
    <row r="139" customFormat="false" ht="15" hidden="false" customHeight="false" outlineLevel="0" collapsed="false">
      <c r="A139" s="42"/>
      <c r="B139" s="46" t="s">
        <v>153</v>
      </c>
      <c r="C139" s="47"/>
      <c r="D139" s="45" t="n">
        <v>28130.7</v>
      </c>
      <c r="E139" s="48" t="n">
        <f aca="false">3000+1500</f>
        <v>4500</v>
      </c>
      <c r="F139" s="41" t="n">
        <f aca="false">SUM(D139:E139)</f>
        <v>32630.7</v>
      </c>
      <c r="G139" s="69"/>
      <c r="H139" s="69"/>
      <c r="I139" s="69"/>
      <c r="J139" s="69"/>
      <c r="K139" s="69"/>
      <c r="L139" s="69"/>
    </row>
    <row r="140" customFormat="false" ht="15" hidden="false" customHeight="false" outlineLevel="0" collapsed="false">
      <c r="A140" s="42"/>
      <c r="B140" s="46" t="s">
        <v>154</v>
      </c>
      <c r="C140" s="47"/>
      <c r="D140" s="45" t="n">
        <v>0</v>
      </c>
      <c r="E140" s="48" t="n">
        <v>45</v>
      </c>
      <c r="F140" s="41" t="n">
        <f aca="false">SUM(D140:E140)</f>
        <v>45</v>
      </c>
      <c r="G140" s="69"/>
      <c r="H140" s="69"/>
      <c r="I140" s="69"/>
      <c r="J140" s="69"/>
      <c r="K140" s="69"/>
      <c r="L140" s="69"/>
    </row>
    <row r="141" customFormat="false" ht="15" hidden="false" customHeight="false" outlineLevel="0" collapsed="false">
      <c r="A141" s="42"/>
      <c r="B141" s="46" t="s">
        <v>155</v>
      </c>
      <c r="C141" s="47"/>
      <c r="D141" s="45" t="n">
        <v>150</v>
      </c>
      <c r="E141" s="48" t="n">
        <v>-62.5</v>
      </c>
      <c r="F141" s="41" t="n">
        <f aca="false">SUM(D141:E141)</f>
        <v>87.5</v>
      </c>
      <c r="M141" s="69"/>
    </row>
    <row r="142" customFormat="false" ht="15" hidden="false" customHeight="false" outlineLevel="0" collapsed="false">
      <c r="A142" s="42"/>
      <c r="B142" s="46" t="s">
        <v>156</v>
      </c>
      <c r="C142" s="47"/>
      <c r="D142" s="45" t="n">
        <v>0.3</v>
      </c>
      <c r="E142" s="48" t="n">
        <v>0.3</v>
      </c>
      <c r="F142" s="41" t="n">
        <f aca="false">SUM(D142:E142)</f>
        <v>0.6</v>
      </c>
      <c r="M142" s="69"/>
    </row>
    <row r="143" customFormat="false" ht="15" hidden="false" customHeight="false" outlineLevel="0" collapsed="false">
      <c r="A143" s="42"/>
      <c r="B143" s="46" t="s">
        <v>157</v>
      </c>
      <c r="C143" s="47"/>
      <c r="D143" s="45" t="n">
        <v>54.8</v>
      </c>
      <c r="E143" s="48" t="n">
        <v>62.2</v>
      </c>
      <c r="F143" s="41" t="n">
        <f aca="false">SUM(D143:E143)</f>
        <v>117</v>
      </c>
      <c r="M143" s="69"/>
    </row>
    <row r="144" customFormat="false" ht="15" hidden="false" customHeight="false" outlineLevel="0" collapsed="false">
      <c r="A144" s="37" t="s">
        <v>113</v>
      </c>
      <c r="B144" s="71" t="s">
        <v>158</v>
      </c>
      <c r="C144" s="72"/>
      <c r="D144" s="45" t="n">
        <v>1225.4</v>
      </c>
      <c r="E144" s="48" t="n">
        <f aca="false">-332.9967-84.9794+27.62326</f>
        <v>-390.35284</v>
      </c>
      <c r="F144" s="41" t="n">
        <f aca="false">SUM(D144:E144)</f>
        <v>835.04716</v>
      </c>
      <c r="M144" s="69"/>
    </row>
    <row r="145" customFormat="false" ht="15" hidden="false" customHeight="false" outlineLevel="0" collapsed="false">
      <c r="A145" s="37"/>
      <c r="B145" s="71" t="s">
        <v>159</v>
      </c>
      <c r="C145" s="72"/>
      <c r="D145" s="45" t="n">
        <v>10</v>
      </c>
      <c r="E145" s="48" t="n">
        <v>-1</v>
      </c>
      <c r="F145" s="41" t="n">
        <f aca="false">SUM(D145:E145)</f>
        <v>9</v>
      </c>
      <c r="M145" s="69"/>
    </row>
    <row r="146" customFormat="false" ht="15" hidden="false" customHeight="false" outlineLevel="0" collapsed="false">
      <c r="A146" s="37"/>
      <c r="B146" s="71" t="s">
        <v>160</v>
      </c>
      <c r="C146" s="72"/>
      <c r="D146" s="45" t="n">
        <v>0</v>
      </c>
      <c r="E146" s="48" t="n">
        <f aca="false">332.9967+84.9794+1-27.62326</f>
        <v>391.35284</v>
      </c>
      <c r="F146" s="41" t="n">
        <f aca="false">SUM(D146:E146)</f>
        <v>391.35284</v>
      </c>
      <c r="M146" s="69"/>
    </row>
    <row r="147" customFormat="false" ht="15" hidden="false" customHeight="false" outlineLevel="0" collapsed="false">
      <c r="A147" s="37"/>
      <c r="B147" s="71" t="s">
        <v>161</v>
      </c>
      <c r="C147" s="72"/>
      <c r="D147" s="45" t="n">
        <v>6150.1</v>
      </c>
      <c r="E147" s="48" t="n">
        <v>1301.5</v>
      </c>
      <c r="F147" s="41" t="n">
        <f aca="false">SUM(D147:E147)</f>
        <v>7451.6</v>
      </c>
      <c r="M147" s="69"/>
    </row>
    <row r="148" customFormat="false" ht="15" hidden="false" customHeight="false" outlineLevel="0" collapsed="false">
      <c r="A148" s="37"/>
      <c r="B148" s="71" t="s">
        <v>162</v>
      </c>
      <c r="C148" s="72"/>
      <c r="D148" s="45" t="n">
        <v>717.4</v>
      </c>
      <c r="E148" s="48" t="n">
        <v>213.7</v>
      </c>
      <c r="F148" s="41" t="n">
        <f aca="false">SUM(D148:E148)</f>
        <v>931.1</v>
      </c>
      <c r="M148" s="69"/>
    </row>
    <row r="149" customFormat="false" ht="15" hidden="false" customHeight="false" outlineLevel="0" collapsed="false">
      <c r="A149" s="37" t="s">
        <v>116</v>
      </c>
      <c r="B149" s="71" t="s">
        <v>163</v>
      </c>
      <c r="C149" s="72"/>
      <c r="D149" s="45" t="n">
        <v>1000</v>
      </c>
      <c r="E149" s="48" t="n">
        <v>-200</v>
      </c>
      <c r="F149" s="41" t="n">
        <f aca="false">SUM(D149:E149)</f>
        <v>800</v>
      </c>
      <c r="M149" s="69"/>
    </row>
    <row r="150" customFormat="false" ht="15" hidden="false" customHeight="false" outlineLevel="0" collapsed="false">
      <c r="A150" s="37"/>
      <c r="B150" s="73" t="s">
        <v>164</v>
      </c>
      <c r="C150" s="73"/>
      <c r="D150" s="45" t="n">
        <v>500.6</v>
      </c>
      <c r="E150" s="48" t="n">
        <v>-400</v>
      </c>
      <c r="F150" s="41" t="n">
        <f aca="false">SUM(D150:E150)</f>
        <v>100.6</v>
      </c>
      <c r="M150" s="69"/>
    </row>
    <row r="151" customFormat="false" ht="15" hidden="false" customHeight="false" outlineLevel="0" collapsed="false">
      <c r="A151" s="37"/>
      <c r="B151" s="71" t="s">
        <v>165</v>
      </c>
      <c r="C151" s="71"/>
      <c r="D151" s="45" t="n">
        <v>100</v>
      </c>
      <c r="E151" s="48" t="n">
        <v>900</v>
      </c>
      <c r="F151" s="41" t="n">
        <f aca="false">SUM(D151:E151)</f>
        <v>1000</v>
      </c>
      <c r="M151" s="69"/>
    </row>
    <row r="152" customFormat="false" ht="15" hidden="false" customHeight="false" outlineLevel="0" collapsed="false">
      <c r="A152" s="37"/>
      <c r="B152" s="71" t="s">
        <v>166</v>
      </c>
      <c r="C152" s="71"/>
      <c r="D152" s="45" t="n">
        <v>5203.1</v>
      </c>
      <c r="E152" s="48" t="n">
        <v>1554.3</v>
      </c>
      <c r="F152" s="41" t="n">
        <f aca="false">SUM(D152:E152)</f>
        <v>6757.4</v>
      </c>
      <c r="M152" s="69"/>
    </row>
    <row r="153" customFormat="false" ht="15" hidden="false" customHeight="false" outlineLevel="0" collapsed="false">
      <c r="A153" s="37"/>
      <c r="B153" s="71" t="s">
        <v>167</v>
      </c>
      <c r="C153" s="71"/>
      <c r="D153" s="45" t="n">
        <v>650.9</v>
      </c>
      <c r="E153" s="48" t="n">
        <v>220</v>
      </c>
      <c r="F153" s="41" t="n">
        <f aca="false">SUM(D153:E153)</f>
        <v>870.9</v>
      </c>
      <c r="M153" s="69"/>
    </row>
    <row r="154" customFormat="false" ht="15" hidden="false" customHeight="false" outlineLevel="0" collapsed="false">
      <c r="A154" s="37"/>
      <c r="B154" s="71" t="s">
        <v>168</v>
      </c>
      <c r="C154" s="71"/>
      <c r="D154" s="45" t="n">
        <v>1000</v>
      </c>
      <c r="E154" s="48" t="n">
        <f aca="false">-300-220</f>
        <v>-520</v>
      </c>
      <c r="F154" s="41" t="n">
        <f aca="false">SUM(D154:E154)</f>
        <v>480</v>
      </c>
      <c r="M154" s="69"/>
    </row>
    <row r="155" customFormat="false" ht="15" hidden="false" customHeight="false" outlineLevel="0" collapsed="false">
      <c r="A155" s="37" t="s">
        <v>69</v>
      </c>
      <c r="B155" s="46" t="s">
        <v>169</v>
      </c>
      <c r="C155" s="47"/>
      <c r="D155" s="48" t="n">
        <v>7844</v>
      </c>
      <c r="E155" s="48" t="n">
        <v>374.3</v>
      </c>
      <c r="F155" s="74" t="n">
        <f aca="false">SUM(D155:E155)</f>
        <v>8218.3</v>
      </c>
      <c r="G155" s="69"/>
      <c r="H155" s="69"/>
      <c r="I155" s="69"/>
      <c r="J155" s="69"/>
      <c r="K155" s="69"/>
      <c r="L155" s="69"/>
      <c r="N155" s="69"/>
    </row>
    <row r="156" customFormat="false" ht="15" hidden="false" customHeight="false" outlineLevel="0" collapsed="false">
      <c r="A156" s="37"/>
      <c r="B156" s="46" t="s">
        <v>170</v>
      </c>
      <c r="C156" s="47"/>
      <c r="D156" s="48" t="n">
        <v>7847.2</v>
      </c>
      <c r="E156" s="48" t="n">
        <v>-82</v>
      </c>
      <c r="F156" s="74" t="n">
        <f aca="false">SUM(D156:E156)</f>
        <v>7765.2</v>
      </c>
      <c r="G156" s="69"/>
      <c r="H156" s="69"/>
      <c r="I156" s="69"/>
      <c r="J156" s="69"/>
      <c r="K156" s="69"/>
      <c r="L156" s="69"/>
      <c r="N156" s="69"/>
    </row>
    <row r="157" customFormat="false" ht="15" hidden="false" customHeight="false" outlineLevel="0" collapsed="false">
      <c r="A157" s="37"/>
      <c r="B157" s="46" t="s">
        <v>171</v>
      </c>
      <c r="C157" s="47"/>
      <c r="D157" s="48" t="n">
        <v>7765.2</v>
      </c>
      <c r="E157" s="48" t="n">
        <f aca="false">-374.3+30-5</f>
        <v>-349.3</v>
      </c>
      <c r="F157" s="74" t="n">
        <f aca="false">SUM(D157:E157)</f>
        <v>7415.9</v>
      </c>
      <c r="G157" s="69"/>
      <c r="H157" s="69"/>
      <c r="I157" s="69"/>
      <c r="J157" s="69"/>
      <c r="K157" s="69"/>
      <c r="L157" s="69"/>
      <c r="N157" s="69"/>
    </row>
    <row r="158" customFormat="false" ht="15" hidden="false" customHeight="false" outlineLevel="0" collapsed="false">
      <c r="A158" s="37"/>
      <c r="B158" s="46" t="s">
        <v>172</v>
      </c>
      <c r="C158" s="47"/>
      <c r="D158" s="48" t="n">
        <v>0</v>
      </c>
      <c r="E158" s="48" t="n">
        <v>82</v>
      </c>
      <c r="F158" s="74" t="n">
        <f aca="false">SUM(D158:E158)</f>
        <v>82</v>
      </c>
      <c r="G158" s="69"/>
      <c r="H158" s="69"/>
      <c r="I158" s="69"/>
      <c r="J158" s="69"/>
      <c r="K158" s="69"/>
      <c r="L158" s="69"/>
      <c r="N158" s="69"/>
    </row>
    <row r="159" customFormat="false" ht="15" hidden="false" customHeight="false" outlineLevel="0" collapsed="false">
      <c r="A159" s="37"/>
      <c r="B159" s="46" t="s">
        <v>173</v>
      </c>
      <c r="C159" s="47"/>
      <c r="D159" s="48" t="n">
        <v>56365.4</v>
      </c>
      <c r="E159" s="48" t="n">
        <f aca="false">-310+300+485+20</f>
        <v>495</v>
      </c>
      <c r="F159" s="74" t="n">
        <f aca="false">SUM(D159:E159)</f>
        <v>56860.4</v>
      </c>
      <c r="G159" s="69"/>
      <c r="H159" s="69"/>
      <c r="I159" s="69"/>
      <c r="J159" s="69"/>
      <c r="K159" s="69"/>
      <c r="L159" s="69"/>
      <c r="N159" s="69"/>
    </row>
    <row r="160" customFormat="false" ht="15" hidden="false" customHeight="false" outlineLevel="0" collapsed="false">
      <c r="A160" s="37"/>
      <c r="B160" s="46" t="s">
        <v>174</v>
      </c>
      <c r="C160" s="47"/>
      <c r="D160" s="48" t="n">
        <v>97199.6</v>
      </c>
      <c r="E160" s="48" t="n">
        <v>-230</v>
      </c>
      <c r="F160" s="74" t="n">
        <f aca="false">SUM(D160:E160)</f>
        <v>96969.6</v>
      </c>
      <c r="G160" s="69"/>
      <c r="H160" s="69"/>
      <c r="I160" s="69"/>
      <c r="J160" s="69"/>
      <c r="K160" s="69"/>
      <c r="L160" s="69"/>
      <c r="N160" s="69"/>
    </row>
    <row r="161" customFormat="false" ht="15" hidden="false" customHeight="false" outlineLevel="0" collapsed="false">
      <c r="A161" s="37"/>
      <c r="B161" s="46" t="s">
        <v>175</v>
      </c>
      <c r="C161" s="47"/>
      <c r="D161" s="48" t="n">
        <v>10876.8</v>
      </c>
      <c r="E161" s="48" t="n">
        <f aca="false">250-15</f>
        <v>235</v>
      </c>
      <c r="F161" s="74" t="n">
        <f aca="false">SUM(D161:E161)</f>
        <v>11111.8</v>
      </c>
      <c r="G161" s="69"/>
      <c r="H161" s="69"/>
      <c r="I161" s="69"/>
      <c r="J161" s="69"/>
      <c r="K161" s="69"/>
      <c r="L161" s="69"/>
      <c r="N161" s="69"/>
    </row>
    <row r="162" customFormat="false" ht="15" hidden="false" customHeight="false" outlineLevel="0" collapsed="false">
      <c r="A162" s="37"/>
      <c r="B162" s="46" t="s">
        <v>176</v>
      </c>
      <c r="C162" s="47"/>
      <c r="D162" s="48" t="n">
        <v>15547.7</v>
      </c>
      <c r="E162" s="48" t="n">
        <v>-80</v>
      </c>
      <c r="F162" s="74" t="n">
        <f aca="false">SUM(D162:E162)</f>
        <v>15467.7</v>
      </c>
      <c r="G162" s="69"/>
      <c r="H162" s="69"/>
      <c r="I162" s="69"/>
      <c r="J162" s="69"/>
      <c r="K162" s="69"/>
      <c r="L162" s="69"/>
      <c r="N162" s="69"/>
    </row>
    <row r="163" customFormat="false" ht="15" hidden="false" customHeight="false" outlineLevel="0" collapsed="false">
      <c r="A163" s="37"/>
      <c r="B163" s="46" t="s">
        <v>177</v>
      </c>
      <c r="C163" s="47"/>
      <c r="D163" s="48" t="n">
        <v>2004</v>
      </c>
      <c r="E163" s="48" t="n">
        <v>80</v>
      </c>
      <c r="F163" s="74" t="n">
        <f aca="false">SUM(D163:E163)</f>
        <v>2084</v>
      </c>
      <c r="G163" s="69"/>
      <c r="H163" s="69"/>
      <c r="I163" s="69"/>
      <c r="J163" s="69"/>
      <c r="K163" s="69"/>
      <c r="L163" s="69"/>
      <c r="N163" s="69"/>
    </row>
    <row r="164" customFormat="false" ht="15" hidden="false" customHeight="false" outlineLevel="0" collapsed="false">
      <c r="A164" s="37"/>
      <c r="B164" s="46" t="s">
        <v>178</v>
      </c>
      <c r="C164" s="47"/>
      <c r="D164" s="48" t="n">
        <v>13462.5</v>
      </c>
      <c r="E164" s="48" t="n">
        <f aca="false">60-35</f>
        <v>25</v>
      </c>
      <c r="F164" s="74" t="n">
        <f aca="false">SUM(D164:E164)</f>
        <v>13487.5</v>
      </c>
      <c r="G164" s="69"/>
      <c r="H164" s="69"/>
      <c r="I164" s="69"/>
      <c r="J164" s="69"/>
      <c r="K164" s="69"/>
      <c r="L164" s="69"/>
      <c r="N164" s="69"/>
    </row>
    <row r="165" customFormat="false" ht="15" hidden="false" customHeight="false" outlineLevel="0" collapsed="false">
      <c r="A165" s="37"/>
      <c r="B165" s="46" t="s">
        <v>179</v>
      </c>
      <c r="C165" s="47"/>
      <c r="D165" s="48" t="n">
        <v>295.9</v>
      </c>
      <c r="E165" s="48" t="n">
        <v>45</v>
      </c>
      <c r="F165" s="41" t="n">
        <f aca="false">SUM(D165:E165)</f>
        <v>340.9</v>
      </c>
      <c r="G165" s="69"/>
      <c r="H165" s="69"/>
      <c r="I165" s="69"/>
      <c r="J165" s="69"/>
      <c r="K165" s="69"/>
      <c r="L165" s="69"/>
      <c r="N165" s="69"/>
    </row>
    <row r="166" customFormat="false" ht="15" hidden="false" customHeight="false" outlineLevel="0" collapsed="false">
      <c r="A166" s="37"/>
      <c r="B166" s="71" t="s">
        <v>180</v>
      </c>
      <c r="C166" s="71"/>
      <c r="D166" s="45" t="n">
        <v>2640.2</v>
      </c>
      <c r="E166" s="48" t="n">
        <v>670.6</v>
      </c>
      <c r="F166" s="74" t="n">
        <f aca="false">SUM(D166:E166)</f>
        <v>3310.8</v>
      </c>
    </row>
    <row r="167" customFormat="false" ht="15" hidden="false" customHeight="false" outlineLevel="0" collapsed="false">
      <c r="A167" s="37"/>
      <c r="B167" s="71" t="s">
        <v>181</v>
      </c>
      <c r="C167" s="71"/>
      <c r="D167" s="45" t="n">
        <v>4080.5</v>
      </c>
      <c r="E167" s="48" t="n">
        <v>1</v>
      </c>
      <c r="F167" s="74" t="n">
        <f aca="false">SUM(D167:E167)</f>
        <v>4081.5</v>
      </c>
    </row>
    <row r="168" customFormat="false" ht="15" hidden="false" customHeight="false" outlineLevel="0" collapsed="false">
      <c r="A168" s="37"/>
      <c r="B168" s="71" t="s">
        <v>182</v>
      </c>
      <c r="C168" s="71"/>
      <c r="D168" s="45" t="n">
        <v>397</v>
      </c>
      <c r="E168" s="48" t="n">
        <v>-1</v>
      </c>
      <c r="F168" s="74" t="n">
        <f aca="false">SUM(D168:E168)</f>
        <v>396</v>
      </c>
    </row>
    <row r="169" customFormat="false" ht="15" hidden="false" customHeight="false" outlineLevel="0" collapsed="false">
      <c r="A169" s="37"/>
      <c r="B169" s="71" t="s">
        <v>183</v>
      </c>
      <c r="C169" s="71"/>
      <c r="D169" s="45" t="n">
        <v>29401.1</v>
      </c>
      <c r="E169" s="48" t="n">
        <f aca="false">-300-250</f>
        <v>-550</v>
      </c>
      <c r="F169" s="74" t="n">
        <f aca="false">SUM(D169:E169)</f>
        <v>28851.1</v>
      </c>
    </row>
    <row r="170" customFormat="false" ht="16.5" hidden="false" customHeight="true" outlineLevel="0" collapsed="false">
      <c r="A170" s="37" t="s">
        <v>118</v>
      </c>
      <c r="B170" s="71" t="s">
        <v>184</v>
      </c>
      <c r="C170" s="71"/>
      <c r="D170" s="45" t="n">
        <v>16574.9</v>
      </c>
      <c r="E170" s="48" t="n">
        <v>-16</v>
      </c>
      <c r="F170" s="41" t="n">
        <f aca="false">SUM(D170:E170)</f>
        <v>16558.9</v>
      </c>
    </row>
    <row r="171" customFormat="false" ht="15" hidden="false" customHeight="false" outlineLevel="0" collapsed="false">
      <c r="A171" s="37"/>
      <c r="B171" s="71" t="s">
        <v>185</v>
      </c>
      <c r="C171" s="71"/>
      <c r="D171" s="45" t="n">
        <v>31658.2</v>
      </c>
      <c r="E171" s="48" t="n">
        <f aca="false">758.1+15.6+84.6+1675.9</f>
        <v>2534.2</v>
      </c>
      <c r="F171" s="41" t="n">
        <f aca="false">SUM(D171:E171)</f>
        <v>34192.4</v>
      </c>
    </row>
    <row r="172" customFormat="false" ht="15" hidden="false" customHeight="false" outlineLevel="0" collapsed="false">
      <c r="A172" s="37"/>
      <c r="B172" s="71" t="s">
        <v>186</v>
      </c>
      <c r="C172" s="71"/>
      <c r="D172" s="45" t="n">
        <v>2042</v>
      </c>
      <c r="E172" s="48" t="n">
        <f aca="false">47.2+2.2+104.5</f>
        <v>153.9</v>
      </c>
      <c r="F172" s="41" t="n">
        <f aca="false">SUM(D172:E172)</f>
        <v>2195.9</v>
      </c>
    </row>
    <row r="173" customFormat="false" ht="15" hidden="false" customHeight="false" outlineLevel="0" collapsed="false">
      <c r="A173" s="37"/>
      <c r="B173" s="46" t="s">
        <v>187</v>
      </c>
      <c r="C173" s="47"/>
      <c r="D173" s="45" t="n">
        <v>10560.5</v>
      </c>
      <c r="E173" s="48" t="n">
        <f aca="false">269.6-1.8+596</f>
        <v>863.8</v>
      </c>
      <c r="F173" s="41" t="n">
        <f aca="false">SUM(D173:E173)</f>
        <v>11424.3</v>
      </c>
    </row>
    <row r="174" customFormat="false" ht="15" hidden="false" customHeight="false" outlineLevel="0" collapsed="false">
      <c r="A174" s="37"/>
      <c r="B174" s="71" t="s">
        <v>188</v>
      </c>
      <c r="C174" s="71"/>
      <c r="D174" s="45" t="n">
        <v>731.7</v>
      </c>
      <c r="E174" s="48" t="n">
        <v>213.6</v>
      </c>
      <c r="F174" s="41" t="n">
        <f aca="false">SUM(D174:E174)</f>
        <v>945.3</v>
      </c>
    </row>
    <row r="175" customFormat="false" ht="15" hidden="false" customHeight="false" outlineLevel="0" collapsed="false">
      <c r="A175" s="37"/>
      <c r="B175" s="71" t="s">
        <v>189</v>
      </c>
      <c r="C175" s="71"/>
      <c r="D175" s="45" t="n">
        <v>1922.9</v>
      </c>
      <c r="E175" s="48" t="n">
        <f aca="false">55.6+120.7</f>
        <v>176.3</v>
      </c>
      <c r="F175" s="41" t="n">
        <f aca="false">SUM(D175:E175)</f>
        <v>2099.2</v>
      </c>
    </row>
    <row r="176" customFormat="false" ht="15.75" hidden="true" customHeight="true" outlineLevel="0" collapsed="false">
      <c r="A176" s="75"/>
      <c r="B176" s="71" t="s">
        <v>190</v>
      </c>
      <c r="C176" s="71"/>
      <c r="D176" s="45" t="n">
        <v>0</v>
      </c>
      <c r="E176" s="48"/>
      <c r="F176" s="41" t="n">
        <f aca="false">SUM(D176:E176)</f>
        <v>0</v>
      </c>
    </row>
    <row r="177" customFormat="false" ht="15" hidden="false" customHeight="false" outlineLevel="0" collapsed="false">
      <c r="A177" s="37" t="s">
        <v>73</v>
      </c>
      <c r="B177" s="71" t="s">
        <v>191</v>
      </c>
      <c r="C177" s="71"/>
      <c r="D177" s="48" t="n">
        <v>16</v>
      </c>
      <c r="E177" s="48" t="n">
        <v>1.22</v>
      </c>
      <c r="F177" s="41" t="n">
        <f aca="false">SUM(D177:E177)</f>
        <v>17.22</v>
      </c>
    </row>
    <row r="178" customFormat="false" ht="15" hidden="false" customHeight="false" outlineLevel="0" collapsed="false">
      <c r="A178" s="37"/>
      <c r="B178" s="71" t="s">
        <v>192</v>
      </c>
      <c r="C178" s="71"/>
      <c r="D178" s="48" t="n">
        <v>15</v>
      </c>
      <c r="E178" s="48" t="n">
        <v>-1.22</v>
      </c>
      <c r="F178" s="41" t="n">
        <f aca="false">SUM(D178:E178)</f>
        <v>13.78</v>
      </c>
    </row>
    <row r="179" customFormat="false" ht="15" hidden="false" customHeight="false" outlineLevel="0" collapsed="false">
      <c r="A179" s="37"/>
      <c r="B179" s="71" t="s">
        <v>193</v>
      </c>
      <c r="C179" s="71"/>
      <c r="D179" s="48" t="n">
        <v>5945.1</v>
      </c>
      <c r="E179" s="48" t="n">
        <v>-34.1</v>
      </c>
      <c r="F179" s="41" t="n">
        <f aca="false">SUM(D179:E179)</f>
        <v>5911</v>
      </c>
    </row>
    <row r="180" customFormat="false" ht="15" hidden="false" customHeight="false" outlineLevel="0" collapsed="false">
      <c r="A180" s="37"/>
      <c r="B180" s="71" t="s">
        <v>194</v>
      </c>
      <c r="C180" s="71"/>
      <c r="D180" s="48" t="n">
        <v>222</v>
      </c>
      <c r="E180" s="48" t="n">
        <v>34.1</v>
      </c>
      <c r="F180" s="41" t="n">
        <f aca="false">SUM(D180:E180)</f>
        <v>256.1</v>
      </c>
    </row>
    <row r="181" customFormat="false" ht="15" hidden="false" customHeight="false" outlineLevel="0" collapsed="false">
      <c r="A181" s="37"/>
      <c r="B181" s="46" t="s">
        <v>195</v>
      </c>
      <c r="C181" s="47"/>
      <c r="D181" s="48" t="n">
        <v>439.4</v>
      </c>
      <c r="E181" s="48" t="n">
        <v>14.7</v>
      </c>
      <c r="F181" s="41" t="n">
        <f aca="false">SUM(D181:E181)</f>
        <v>454.1</v>
      </c>
    </row>
    <row r="182" customFormat="false" ht="15" hidden="false" customHeight="false" outlineLevel="0" collapsed="false">
      <c r="A182" s="37"/>
      <c r="B182" s="46" t="s">
        <v>196</v>
      </c>
      <c r="C182" s="47"/>
      <c r="D182" s="48" t="n">
        <v>1055.5</v>
      </c>
      <c r="E182" s="48" t="n">
        <v>-14.7</v>
      </c>
      <c r="F182" s="41" t="n">
        <f aca="false">SUM(D182:E182)</f>
        <v>1040.8</v>
      </c>
    </row>
    <row r="183" customFormat="false" ht="15" hidden="false" customHeight="false" outlineLevel="0" collapsed="false">
      <c r="A183" s="76" t="s">
        <v>197</v>
      </c>
      <c r="B183" s="71" t="s">
        <v>198</v>
      </c>
      <c r="C183" s="71"/>
      <c r="D183" s="45" t="n">
        <v>1316.8</v>
      </c>
      <c r="E183" s="48" t="n">
        <v>797.6</v>
      </c>
      <c r="F183" s="41" t="n">
        <f aca="false">SUM(D183:E183)</f>
        <v>2114.4</v>
      </c>
    </row>
    <row r="184" customFormat="false" ht="15" hidden="false" customHeight="false" outlineLevel="0" collapsed="false">
      <c r="A184" s="42" t="s">
        <v>122</v>
      </c>
      <c r="B184" s="71" t="s">
        <v>199</v>
      </c>
      <c r="C184" s="71"/>
      <c r="D184" s="45" t="n">
        <v>790.2</v>
      </c>
      <c r="E184" s="48" t="n">
        <v>195.8</v>
      </c>
      <c r="F184" s="74" t="n">
        <f aca="false">SUM(D184:E184)</f>
        <v>986</v>
      </c>
    </row>
    <row r="185" customFormat="false" ht="15" hidden="false" customHeight="false" outlineLevel="0" collapsed="false">
      <c r="A185" s="42"/>
      <c r="B185" s="71" t="s">
        <v>200</v>
      </c>
      <c r="C185" s="71"/>
      <c r="D185" s="45" t="n">
        <v>87823.2</v>
      </c>
      <c r="E185" s="48" t="n">
        <v>-3000</v>
      </c>
      <c r="F185" s="74" t="n">
        <f aca="false">SUM(D185:E185)</f>
        <v>84823.2</v>
      </c>
    </row>
    <row r="186" customFormat="false" ht="15" hidden="false" customHeight="false" outlineLevel="0" collapsed="false">
      <c r="A186" s="42"/>
      <c r="B186" s="71" t="s">
        <v>201</v>
      </c>
      <c r="C186" s="71"/>
      <c r="D186" s="45" t="n">
        <v>5736</v>
      </c>
      <c r="E186" s="48" t="n">
        <v>3000</v>
      </c>
      <c r="F186" s="74" t="n">
        <f aca="false">SUM(D186:E186)</f>
        <v>8736</v>
      </c>
    </row>
    <row r="187" customFormat="false" ht="15" hidden="false" customHeight="false" outlineLevel="0" collapsed="false">
      <c r="A187" s="42"/>
      <c r="B187" s="46" t="s">
        <v>202</v>
      </c>
      <c r="C187" s="47"/>
      <c r="D187" s="45" t="n">
        <v>26090</v>
      </c>
      <c r="E187" s="48" t="n">
        <v>43000</v>
      </c>
      <c r="F187" s="74" t="n">
        <f aca="false">SUM(D187:E187)</f>
        <v>69090</v>
      </c>
    </row>
    <row r="188" customFormat="false" ht="15" hidden="false" customHeight="false" outlineLevel="0" collapsed="false">
      <c r="A188" s="42"/>
      <c r="B188" s="46" t="s">
        <v>203</v>
      </c>
      <c r="C188" s="47"/>
      <c r="D188" s="45" t="n">
        <v>118474.4</v>
      </c>
      <c r="E188" s="48" t="n">
        <v>-43000</v>
      </c>
      <c r="F188" s="74" t="n">
        <f aca="false">SUM(D188:E188)</f>
        <v>75474.4</v>
      </c>
    </row>
    <row r="189" customFormat="false" ht="15" hidden="false" customHeight="false" outlineLevel="0" collapsed="false">
      <c r="A189" s="42"/>
      <c r="B189" s="46" t="s">
        <v>204</v>
      </c>
      <c r="C189" s="47"/>
      <c r="D189" s="45" t="n">
        <v>1064.3</v>
      </c>
      <c r="E189" s="48" t="n">
        <v>-1.1</v>
      </c>
      <c r="F189" s="74" t="n">
        <f aca="false">SUM(D189:E189)</f>
        <v>1063.2</v>
      </c>
    </row>
    <row r="190" customFormat="false" ht="15" hidden="false" customHeight="false" outlineLevel="0" collapsed="false">
      <c r="A190" s="42"/>
      <c r="B190" s="46" t="s">
        <v>205</v>
      </c>
      <c r="C190" s="47"/>
      <c r="D190" s="45" t="n">
        <v>82.3</v>
      </c>
      <c r="E190" s="48" t="n">
        <v>1.1</v>
      </c>
      <c r="F190" s="74" t="n">
        <f aca="false">SUM(D190:E190)</f>
        <v>83.4</v>
      </c>
    </row>
    <row r="191" customFormat="false" ht="15" hidden="false" customHeight="false" outlineLevel="0" collapsed="false">
      <c r="A191" s="42"/>
      <c r="B191" s="71" t="s">
        <v>206</v>
      </c>
      <c r="C191" s="71"/>
      <c r="D191" s="45" t="n">
        <v>3115.8</v>
      </c>
      <c r="E191" s="48" t="n">
        <v>930.4</v>
      </c>
      <c r="F191" s="74" t="n">
        <f aca="false">SUM(D191:E191)</f>
        <v>4046.2</v>
      </c>
    </row>
    <row r="192" customFormat="false" ht="15" hidden="false" customHeight="false" outlineLevel="0" collapsed="false">
      <c r="A192" s="42"/>
      <c r="B192" s="71" t="s">
        <v>205</v>
      </c>
      <c r="C192" s="71"/>
      <c r="D192" s="45" t="n">
        <v>150.4</v>
      </c>
      <c r="E192" s="48" t="n">
        <v>83.4</v>
      </c>
      <c r="F192" s="74" t="n">
        <f aca="false">SUM(D192:E192)</f>
        <v>233.8</v>
      </c>
    </row>
    <row r="193" customFormat="false" ht="15" hidden="false" customHeight="false" outlineLevel="0" collapsed="false">
      <c r="A193" s="42"/>
      <c r="B193" s="71" t="s">
        <v>207</v>
      </c>
      <c r="C193" s="71"/>
      <c r="D193" s="45" t="n">
        <v>4663.7</v>
      </c>
      <c r="E193" s="48" t="n">
        <v>1393.2</v>
      </c>
      <c r="F193" s="74" t="n">
        <f aca="false">SUM(D193:E193)</f>
        <v>6056.9</v>
      </c>
    </row>
    <row r="194" customFormat="false" ht="15" hidden="false" customHeight="false" outlineLevel="0" collapsed="false">
      <c r="A194" s="42"/>
      <c r="B194" s="71" t="s">
        <v>208</v>
      </c>
      <c r="C194" s="71"/>
      <c r="D194" s="45" t="n">
        <v>9188.4</v>
      </c>
      <c r="E194" s="48" t="n">
        <v>2190.4</v>
      </c>
      <c r="F194" s="74" t="n">
        <f aca="false">SUM(D194:E194)</f>
        <v>11378.8</v>
      </c>
    </row>
    <row r="195" customFormat="false" ht="15" hidden="false" customHeight="false" outlineLevel="0" collapsed="false">
      <c r="A195" s="50" t="s">
        <v>43</v>
      </c>
      <c r="B195" s="51"/>
      <c r="C195" s="51"/>
      <c r="D195" s="52" t="s">
        <v>209</v>
      </c>
      <c r="E195" s="53" t="n">
        <f aca="false">SUM(E121:E194)</f>
        <v>28966.1</v>
      </c>
      <c r="F195" s="52"/>
      <c r="G195" s="1" t="n">
        <f aca="false">24924+45+1500+2497.1</f>
        <v>28966.1</v>
      </c>
      <c r="H195" s="77" t="n">
        <f aca="false">G195-E195</f>
        <v>0</v>
      </c>
      <c r="I195" s="1" t="n">
        <f aca="false">24924-83.4-2190.4-1589-930.4-670.6-1301.5-213.7-7447-313-849-1543.8-4609.7-219.6-64.5-1554.3-213.6-1130.5</f>
        <v>0</v>
      </c>
      <c r="J195" s="54" t="n">
        <f aca="false">I195-H195</f>
        <v>0</v>
      </c>
    </row>
    <row r="196" customFormat="false" ht="7.5" hidden="false" customHeight="true" outlineLevel="0" collapsed="false">
      <c r="A196" s="55"/>
      <c r="B196" s="56"/>
      <c r="C196" s="56"/>
      <c r="D196" s="57"/>
      <c r="E196" s="58"/>
      <c r="F196" s="57"/>
    </row>
    <row r="197" customFormat="false" ht="96.75" hidden="false" customHeight="true" outlineLevel="0" collapsed="false">
      <c r="A197" s="78" t="s">
        <v>210</v>
      </c>
      <c r="B197" s="78"/>
      <c r="C197" s="78"/>
      <c r="D197" s="78"/>
      <c r="E197" s="78"/>
      <c r="F197" s="78"/>
      <c r="G197" s="79"/>
      <c r="H197" s="79"/>
      <c r="I197" s="79"/>
      <c r="J197" s="79"/>
      <c r="K197" s="79"/>
      <c r="L197" s="79"/>
      <c r="M197" s="79"/>
      <c r="N197" s="79"/>
    </row>
    <row r="198" customFormat="false" ht="16.5" hidden="false" customHeight="true" outlineLevel="0" collapsed="false">
      <c r="A198" s="78" t="s">
        <v>211</v>
      </c>
      <c r="B198" s="78"/>
      <c r="C198" s="78"/>
      <c r="D198" s="78"/>
      <c r="E198" s="78"/>
      <c r="F198" s="78"/>
      <c r="G198" s="80"/>
      <c r="H198" s="80"/>
      <c r="I198" s="80"/>
      <c r="J198" s="80"/>
      <c r="K198" s="80"/>
      <c r="L198" s="80"/>
      <c r="M198" s="80"/>
    </row>
    <row r="199" customFormat="false" ht="12.8" hidden="false" customHeight="false" outlineLevel="0" collapsed="false">
      <c r="A199" s="81"/>
      <c r="B199" s="81"/>
      <c r="C199" s="81"/>
      <c r="D199" s="81"/>
      <c r="E199" s="81"/>
      <c r="F199" s="82" t="s">
        <v>60</v>
      </c>
      <c r="G199" s="83"/>
      <c r="H199" s="83"/>
      <c r="I199" s="83"/>
      <c r="J199" s="83"/>
      <c r="K199" s="83"/>
      <c r="L199" s="83"/>
      <c r="M199" s="83"/>
      <c r="N199" s="83"/>
    </row>
    <row r="200" customFormat="false" ht="15.75" hidden="false" customHeight="true" outlineLevel="0" collapsed="false">
      <c r="A200" s="84" t="s">
        <v>212</v>
      </c>
      <c r="B200" s="84"/>
      <c r="C200" s="84" t="s">
        <v>213</v>
      </c>
      <c r="D200" s="84"/>
      <c r="E200" s="84"/>
      <c r="F200" s="84"/>
    </row>
    <row r="201" customFormat="false" ht="17.25" hidden="false" customHeight="true" outlineLevel="0" collapsed="false">
      <c r="A201" s="85" t="s">
        <v>214</v>
      </c>
      <c r="B201" s="86" t="n">
        <v>33.5</v>
      </c>
      <c r="C201" s="87" t="s">
        <v>215</v>
      </c>
      <c r="D201" s="87"/>
      <c r="E201" s="87"/>
      <c r="F201" s="86" t="n">
        <f aca="false">E61</f>
        <v>-6208.49376</v>
      </c>
      <c r="M201" s="88"/>
    </row>
    <row r="202" customFormat="false" ht="15.75" hidden="false" customHeight="true" outlineLevel="0" collapsed="false">
      <c r="A202" s="89" t="s">
        <v>216</v>
      </c>
      <c r="B202" s="86" t="n">
        <f aca="false">-7537.9+30.91729+544.98895</f>
        <v>-6961.99376</v>
      </c>
      <c r="C202" s="87"/>
      <c r="D202" s="87"/>
      <c r="E202" s="87"/>
      <c r="F202" s="86"/>
    </row>
    <row r="203" customFormat="false" ht="16.5" hidden="false" customHeight="true" outlineLevel="0" collapsed="false">
      <c r="A203" s="85" t="s">
        <v>217</v>
      </c>
      <c r="B203" s="86" t="n">
        <v>720</v>
      </c>
      <c r="C203" s="87"/>
      <c r="D203" s="87"/>
      <c r="E203" s="87"/>
      <c r="F203" s="86"/>
      <c r="G203" s="1" t="n">
        <f aca="false">-48.5-182.6+30.6-370.6-1713.1+150+1563.1+8173+48.5</f>
        <v>7650.4</v>
      </c>
      <c r="H203" s="54" t="n">
        <f aca="false">G203-E195</f>
        <v>-21315.7</v>
      </c>
    </row>
    <row r="204" customFormat="false" ht="16.5" hidden="false" customHeight="true" outlineLevel="0" collapsed="false">
      <c r="A204" s="90" t="s">
        <v>218</v>
      </c>
      <c r="B204" s="86" t="n">
        <v>24924</v>
      </c>
      <c r="C204" s="87" t="s">
        <v>219</v>
      </c>
      <c r="D204" s="87"/>
      <c r="E204" s="87"/>
      <c r="F204" s="91" t="n">
        <v>7447</v>
      </c>
      <c r="H204" s="54"/>
    </row>
    <row r="205" customFormat="false" ht="16.5" hidden="false" customHeight="true" outlineLevel="0" collapsed="false">
      <c r="A205" s="90"/>
      <c r="B205" s="86"/>
      <c r="C205" s="87" t="s">
        <v>220</v>
      </c>
      <c r="D205" s="87"/>
      <c r="E205" s="87"/>
      <c r="F205" s="91" t="n">
        <f aca="false">313-84.6</f>
        <v>228.4</v>
      </c>
      <c r="H205" s="54"/>
    </row>
    <row r="206" customFormat="false" ht="16.5" hidden="false" customHeight="true" outlineLevel="0" collapsed="false">
      <c r="A206" s="90"/>
      <c r="B206" s="86"/>
      <c r="C206" s="87" t="s">
        <v>221</v>
      </c>
      <c r="D206" s="87"/>
      <c r="E206" s="87"/>
      <c r="F206" s="91" t="n">
        <v>849</v>
      </c>
      <c r="H206" s="54"/>
    </row>
    <row r="207" customFormat="false" ht="16.5" hidden="false" customHeight="true" outlineLevel="0" collapsed="false">
      <c r="A207" s="90"/>
      <c r="B207" s="86"/>
      <c r="C207" s="87" t="s">
        <v>222</v>
      </c>
      <c r="D207" s="87"/>
      <c r="E207" s="87"/>
      <c r="F207" s="91" t="n">
        <v>1543.8</v>
      </c>
      <c r="H207" s="54"/>
    </row>
    <row r="208" customFormat="false" ht="16.5" hidden="false" customHeight="true" outlineLevel="0" collapsed="false">
      <c r="A208" s="90"/>
      <c r="B208" s="86"/>
      <c r="C208" s="87" t="s">
        <v>223</v>
      </c>
      <c r="D208" s="87"/>
      <c r="E208" s="87"/>
      <c r="F208" s="91" t="n">
        <v>1554.3</v>
      </c>
      <c r="H208" s="54"/>
    </row>
    <row r="209" customFormat="false" ht="16.5" hidden="false" customHeight="true" outlineLevel="0" collapsed="false">
      <c r="A209" s="90"/>
      <c r="B209" s="86"/>
      <c r="C209" s="87" t="s">
        <v>224</v>
      </c>
      <c r="D209" s="87"/>
      <c r="E209" s="87"/>
      <c r="F209" s="91" t="n">
        <v>213.7</v>
      </c>
      <c r="H209" s="54"/>
    </row>
    <row r="210" customFormat="false" ht="16.5" hidden="false" customHeight="true" outlineLevel="0" collapsed="false">
      <c r="A210" s="90"/>
      <c r="B210" s="86"/>
      <c r="C210" s="87" t="s">
        <v>225</v>
      </c>
      <c r="D210" s="87"/>
      <c r="E210" s="87"/>
      <c r="F210" s="91" t="n">
        <v>1301.5</v>
      </c>
      <c r="H210" s="54"/>
    </row>
    <row r="211" customFormat="false" ht="33" hidden="false" customHeight="true" outlineLevel="0" collapsed="false">
      <c r="A211" s="90"/>
      <c r="B211" s="86"/>
      <c r="C211" s="87" t="s">
        <v>226</v>
      </c>
      <c r="D211" s="87"/>
      <c r="E211" s="87"/>
      <c r="F211" s="91" t="n">
        <v>213.6</v>
      </c>
      <c r="H211" s="54"/>
    </row>
    <row r="212" customFormat="false" ht="14.25" hidden="false" customHeight="true" outlineLevel="0" collapsed="false">
      <c r="A212" s="90"/>
      <c r="B212" s="86"/>
      <c r="C212" s="87" t="s">
        <v>227</v>
      </c>
      <c r="D212" s="87"/>
      <c r="E212" s="87"/>
      <c r="F212" s="91" t="n">
        <f aca="false">1130.5+84.6</f>
        <v>1215.1</v>
      </c>
      <c r="H212" s="54"/>
    </row>
    <row r="213" customFormat="false" ht="33" hidden="false" customHeight="true" outlineLevel="0" collapsed="false">
      <c r="A213" s="90"/>
      <c r="B213" s="86"/>
      <c r="C213" s="87" t="s">
        <v>228</v>
      </c>
      <c r="D213" s="87"/>
      <c r="E213" s="87"/>
      <c r="F213" s="91" t="n">
        <v>670.6</v>
      </c>
      <c r="H213" s="54"/>
    </row>
    <row r="214" customFormat="false" ht="16.5" hidden="false" customHeight="true" outlineLevel="0" collapsed="false">
      <c r="A214" s="90"/>
      <c r="B214" s="86"/>
      <c r="C214" s="87" t="s">
        <v>229</v>
      </c>
      <c r="D214" s="87"/>
      <c r="E214" s="87"/>
      <c r="F214" s="91" t="n">
        <v>930.4</v>
      </c>
      <c r="H214" s="54"/>
    </row>
    <row r="215" customFormat="false" ht="16.5" hidden="false" customHeight="true" outlineLevel="0" collapsed="false">
      <c r="A215" s="90"/>
      <c r="B215" s="86"/>
      <c r="C215" s="87" t="s">
        <v>230</v>
      </c>
      <c r="D215" s="87"/>
      <c r="E215" s="87"/>
      <c r="F215" s="91" t="n">
        <v>1589</v>
      </c>
      <c r="H215" s="54"/>
    </row>
    <row r="216" customFormat="false" ht="16.5" hidden="false" customHeight="true" outlineLevel="0" collapsed="false">
      <c r="A216" s="90"/>
      <c r="B216" s="86"/>
      <c r="C216" s="87" t="s">
        <v>229</v>
      </c>
      <c r="D216" s="87"/>
      <c r="E216" s="87"/>
      <c r="F216" s="91" t="n">
        <v>2190.4</v>
      </c>
      <c r="H216" s="54"/>
    </row>
    <row r="217" customFormat="false" ht="16.5" hidden="false" customHeight="true" outlineLevel="0" collapsed="false">
      <c r="A217" s="90"/>
      <c r="B217" s="86"/>
      <c r="C217" s="87" t="s">
        <v>231</v>
      </c>
      <c r="D217" s="87"/>
      <c r="E217" s="87"/>
      <c r="F217" s="91" t="n">
        <v>4609.7</v>
      </c>
      <c r="H217" s="54"/>
    </row>
    <row r="218" customFormat="false" ht="16.5" hidden="false" customHeight="true" outlineLevel="0" collapsed="false">
      <c r="A218" s="90"/>
      <c r="B218" s="86"/>
      <c r="C218" s="92" t="s">
        <v>232</v>
      </c>
      <c r="D218" s="92"/>
      <c r="E218" s="92"/>
      <c r="F218" s="91" t="n">
        <v>64.5</v>
      </c>
      <c r="H218" s="54"/>
    </row>
    <row r="219" customFormat="false" ht="16.5" hidden="false" customHeight="true" outlineLevel="0" collapsed="false">
      <c r="A219" s="90"/>
      <c r="B219" s="86"/>
      <c r="C219" s="87" t="s">
        <v>233</v>
      </c>
      <c r="D219" s="87"/>
      <c r="E219" s="87"/>
      <c r="F219" s="91" t="n">
        <v>219.6</v>
      </c>
      <c r="H219" s="54"/>
    </row>
    <row r="220" customFormat="false" ht="16.5" hidden="false" customHeight="true" outlineLevel="0" collapsed="false">
      <c r="A220" s="90"/>
      <c r="B220" s="86"/>
      <c r="C220" s="87" t="s">
        <v>234</v>
      </c>
      <c r="D220" s="87"/>
      <c r="E220" s="87"/>
      <c r="F220" s="91" t="n">
        <v>83.4</v>
      </c>
      <c r="H220" s="54"/>
    </row>
    <row r="221" customFormat="false" ht="48" hidden="false" customHeight="true" outlineLevel="0" collapsed="false">
      <c r="A221" s="93" t="s">
        <v>235</v>
      </c>
      <c r="B221" s="94" t="n">
        <v>65</v>
      </c>
      <c r="C221" s="87" t="s">
        <v>236</v>
      </c>
      <c r="D221" s="87"/>
      <c r="E221" s="87"/>
      <c r="F221" s="86" t="n">
        <v>45</v>
      </c>
    </row>
    <row r="222" customFormat="false" ht="16.5" hidden="false" customHeight="true" outlineLevel="0" collapsed="false">
      <c r="A222" s="93" t="s">
        <v>237</v>
      </c>
      <c r="B222" s="94" t="n">
        <v>1500</v>
      </c>
      <c r="C222" s="87" t="s">
        <v>238</v>
      </c>
      <c r="D222" s="87"/>
      <c r="E222" s="87"/>
      <c r="F222" s="95" t="n">
        <v>1500</v>
      </c>
    </row>
    <row r="223" customFormat="false" ht="30.75" hidden="false" customHeight="true" outlineLevel="0" collapsed="false">
      <c r="A223" s="90" t="s">
        <v>239</v>
      </c>
      <c r="B223" s="86" t="n">
        <v>2497.1</v>
      </c>
      <c r="C223" s="87" t="s">
        <v>227</v>
      </c>
      <c r="D223" s="87"/>
      <c r="E223" s="87"/>
      <c r="F223" s="86" t="n">
        <v>2497.1</v>
      </c>
    </row>
    <row r="224" customFormat="false" ht="13.8" hidden="false" customHeight="false" outlineLevel="0" collapsed="false">
      <c r="A224" s="96" t="s">
        <v>240</v>
      </c>
      <c r="B224" s="97" t="n">
        <f aca="false">SUM(B201:B222)</f>
        <v>20280.50624</v>
      </c>
      <c r="C224" s="98" t="s">
        <v>240</v>
      </c>
      <c r="D224" s="98"/>
      <c r="E224" s="98"/>
      <c r="F224" s="99" t="n">
        <f aca="false">SUM(F201:F222)</f>
        <v>20260.50624</v>
      </c>
      <c r="M224" s="88" t="n">
        <f aca="false">B224-F224</f>
        <v>20.0000000000036</v>
      </c>
    </row>
    <row r="225" customFormat="false" ht="0.75" hidden="false" customHeight="true" outlineLevel="0" collapsed="false">
      <c r="A225" s="32"/>
      <c r="B225" s="100"/>
      <c r="C225" s="32"/>
      <c r="D225" s="32"/>
      <c r="E225" s="32"/>
      <c r="F225" s="101" t="n">
        <f aca="false">F224-B224</f>
        <v>-20.0000000000036</v>
      </c>
    </row>
    <row r="226" customFormat="false" ht="18" hidden="false" customHeight="true" outlineLevel="0" collapsed="false">
      <c r="A226" s="102" t="s">
        <v>241</v>
      </c>
      <c r="B226" s="102"/>
      <c r="C226" s="102"/>
      <c r="D226" s="102"/>
      <c r="E226" s="103" t="s">
        <v>242</v>
      </c>
      <c r="F226" s="103"/>
    </row>
    <row r="227" customFormat="false" ht="1.5" hidden="false" customHeight="true" outlineLevel="0" collapsed="false">
      <c r="A227" s="55"/>
      <c r="B227" s="56"/>
      <c r="C227" s="56"/>
      <c r="D227" s="57"/>
      <c r="E227" s="58"/>
      <c r="F227" s="57"/>
    </row>
    <row r="228" customFormat="false" ht="15.75" hidden="false" customHeight="true" outlineLevel="0" collapsed="false">
      <c r="B228" s="54"/>
    </row>
    <row r="229" customFormat="false" ht="17.25" hidden="false" customHeight="true" outlineLevel="0" collapsed="false"/>
    <row r="230" customFormat="false" ht="14.25" hidden="false" customHeight="true" outlineLevel="0" collapsed="false">
      <c r="G230" s="54"/>
      <c r="H230" s="54"/>
      <c r="J230" s="54"/>
      <c r="L230" s="54"/>
    </row>
    <row r="231" customFormat="false" ht="14.25" hidden="false" customHeight="true" outlineLevel="0" collapsed="false">
      <c r="G231" s="54"/>
      <c r="H231" s="54"/>
      <c r="J231" s="54"/>
      <c r="L231" s="54"/>
    </row>
  </sheetData>
  <mergeCells count="152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B46:C46"/>
    <mergeCell ref="A47:A48"/>
    <mergeCell ref="B47:C47"/>
    <mergeCell ref="B48:C48"/>
    <mergeCell ref="A49:A51"/>
    <mergeCell ref="B49:C49"/>
    <mergeCell ref="A52:A60"/>
    <mergeCell ref="B61:C61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85:F85"/>
    <mergeCell ref="A86:F86"/>
    <mergeCell ref="A87:F87"/>
    <mergeCell ref="A89:F89"/>
    <mergeCell ref="A90:F90"/>
    <mergeCell ref="A91:F91"/>
    <mergeCell ref="A92:F92"/>
    <mergeCell ref="A93:F93"/>
    <mergeCell ref="A94:F94"/>
    <mergeCell ref="A95:F95"/>
    <mergeCell ref="A97:F97"/>
    <mergeCell ref="A98:F98"/>
    <mergeCell ref="A100:F100"/>
    <mergeCell ref="A102:F102"/>
    <mergeCell ref="A103:F103"/>
    <mergeCell ref="A105:F105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B120:C120"/>
    <mergeCell ref="A121:A143"/>
    <mergeCell ref="A144:A148"/>
    <mergeCell ref="A149:A154"/>
    <mergeCell ref="B150:C150"/>
    <mergeCell ref="B151:C151"/>
    <mergeCell ref="B152:C152"/>
    <mergeCell ref="B153:C153"/>
    <mergeCell ref="B154:C154"/>
    <mergeCell ref="A155:A169"/>
    <mergeCell ref="B166:C166"/>
    <mergeCell ref="B167:C167"/>
    <mergeCell ref="B168:C168"/>
    <mergeCell ref="B169:C169"/>
    <mergeCell ref="A170:A175"/>
    <mergeCell ref="B170:C170"/>
    <mergeCell ref="B171:C171"/>
    <mergeCell ref="B172:C172"/>
    <mergeCell ref="B174:C174"/>
    <mergeCell ref="B175:C175"/>
    <mergeCell ref="B176:C176"/>
    <mergeCell ref="A177:A182"/>
    <mergeCell ref="B177:C177"/>
    <mergeCell ref="B178:C178"/>
    <mergeCell ref="B179:C179"/>
    <mergeCell ref="B180:C180"/>
    <mergeCell ref="B183:C183"/>
    <mergeCell ref="A184:A194"/>
    <mergeCell ref="B184:C184"/>
    <mergeCell ref="B185:C185"/>
    <mergeCell ref="B186:C186"/>
    <mergeCell ref="B191:C191"/>
    <mergeCell ref="B192:C192"/>
    <mergeCell ref="B193:C193"/>
    <mergeCell ref="B194:C194"/>
    <mergeCell ref="B195:C195"/>
    <mergeCell ref="A197:F197"/>
    <mergeCell ref="A198:F198"/>
    <mergeCell ref="A200:B200"/>
    <mergeCell ref="C200:F200"/>
    <mergeCell ref="C201:E203"/>
    <mergeCell ref="F201:F203"/>
    <mergeCell ref="A204:A220"/>
    <mergeCell ref="B204:B220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C217:E217"/>
    <mergeCell ref="C218:E218"/>
    <mergeCell ref="C219:E219"/>
    <mergeCell ref="C220:E220"/>
    <mergeCell ref="C221:E221"/>
    <mergeCell ref="C222:E222"/>
    <mergeCell ref="C223:E223"/>
    <mergeCell ref="C224:E224"/>
    <mergeCell ref="A226:D226"/>
    <mergeCell ref="E226:F226"/>
  </mergeCells>
  <printOptions headings="false" gridLines="false" gridLinesSet="true" horizontalCentered="false" verticalCentered="false"/>
  <pageMargins left="0.472222222222222" right="0" top="0.6" bottom="0.170138888888889" header="0.157638888888889" footer="0.511811023622047"/>
  <pageSetup paperSize="9" scale="100" fitToWidth="1" fitToHeight="14" pageOrder="downThenOver" orientation="portrait" blackAndWhite="false" draft="false" cellComments="non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H1048576"/>
  <sheetViews>
    <sheetView showFormulas="false" showGridLines="true" showRowColHeaders="true" showZeros="true" rightToLeft="false" tabSelected="true" showOutlineSymbols="true" defaultGridColor="true" view="pageBreakPreview" topLeftCell="A39" colorId="64" zoomScale="100" zoomScaleNormal="95" zoomScalePageLayoutView="100" workbookViewId="0">
      <selection pane="topLeft" activeCell="A44" activeCellId="0" sqref="A44"/>
    </sheetView>
  </sheetViews>
  <sheetFormatPr defaultColWidth="9.1484375" defaultRowHeight="17.35" zeroHeight="false" outlineLevelRow="0" outlineLevelCol="0"/>
  <cols>
    <col collapsed="false" customWidth="true" hidden="false" outlineLevel="0" max="1" min="1" style="104" width="48.71"/>
    <col collapsed="false" customWidth="true" hidden="false" outlineLevel="0" max="2" min="2" style="104" width="18.42"/>
    <col collapsed="false" customWidth="true" hidden="false" outlineLevel="0" max="3" min="3" style="104" width="15.02"/>
    <col collapsed="false" customWidth="true" hidden="false" outlineLevel="0" max="4" min="4" style="104" width="18.14"/>
    <col collapsed="false" customWidth="true" hidden="false" outlineLevel="0" max="5" min="5" style="104" width="20.57"/>
    <col collapsed="false" customWidth="true" hidden="false" outlineLevel="0" max="6" min="6" style="104" width="20.44"/>
    <col collapsed="false" customWidth="true" hidden="false" outlineLevel="0" max="7" min="7" style="104" width="11.71"/>
    <col collapsed="false" customWidth="true" hidden="false" outlineLevel="0" max="8" min="8" style="104" width="12.15"/>
    <col collapsed="false" customWidth="true" hidden="false" outlineLevel="0" max="16384" min="16382" style="105" width="11.53"/>
  </cols>
  <sheetData>
    <row r="1" s="104" customFormat="true" ht="32.05" hidden="false" customHeight="true" outlineLevel="0" collapsed="false">
      <c r="A1" s="106" t="s">
        <v>0</v>
      </c>
      <c r="B1" s="106"/>
      <c r="C1" s="106"/>
      <c r="D1" s="106"/>
      <c r="E1" s="106"/>
      <c r="F1" s="106"/>
    </row>
    <row r="2" s="104" customFormat="true" ht="66.75" hidden="false" customHeight="true" outlineLevel="0" collapsed="false">
      <c r="A2" s="107" t="s">
        <v>243</v>
      </c>
      <c r="B2" s="107"/>
      <c r="C2" s="107"/>
      <c r="D2" s="107"/>
      <c r="E2" s="107"/>
      <c r="F2" s="107"/>
    </row>
    <row r="3" s="104" customFormat="true" ht="64.15" hidden="false" customHeight="true" outlineLevel="0" collapsed="false">
      <c r="A3" s="108" t="s">
        <v>244</v>
      </c>
      <c r="B3" s="108"/>
      <c r="C3" s="108"/>
      <c r="D3" s="108"/>
      <c r="E3" s="108"/>
      <c r="F3" s="108"/>
    </row>
    <row r="4" s="104" customFormat="true" ht="22.65" hidden="false" customHeight="true" outlineLevel="0" collapsed="false">
      <c r="A4" s="108" t="s">
        <v>245</v>
      </c>
      <c r="B4" s="108"/>
      <c r="C4" s="108"/>
      <c r="D4" s="108"/>
      <c r="E4" s="108"/>
      <c r="F4" s="108"/>
    </row>
    <row r="5" s="104" customFormat="true" ht="23.95" hidden="false" customHeight="true" outlineLevel="0" collapsed="false">
      <c r="A5" s="109" t="s">
        <v>246</v>
      </c>
      <c r="B5" s="109"/>
      <c r="C5" s="109"/>
      <c r="D5" s="109"/>
      <c r="E5" s="109"/>
      <c r="F5" s="109"/>
    </row>
    <row r="6" s="104" customFormat="true" ht="48.5" hidden="false" customHeight="true" outlineLevel="0" collapsed="false">
      <c r="A6" s="110" t="s">
        <v>247</v>
      </c>
      <c r="B6" s="110"/>
      <c r="C6" s="110"/>
      <c r="D6" s="110"/>
      <c r="E6" s="110"/>
      <c r="F6" s="110"/>
    </row>
    <row r="7" s="104" customFormat="true" ht="13.9" hidden="false" customHeight="true" outlineLevel="0" collapsed="false">
      <c r="A7" s="109"/>
      <c r="B7" s="109"/>
      <c r="C7" s="109"/>
      <c r="D7" s="109"/>
      <c r="E7" s="109"/>
      <c r="F7" s="109"/>
    </row>
    <row r="8" s="104" customFormat="true" ht="30.55" hidden="true" customHeight="true" outlineLevel="0" collapsed="false">
      <c r="A8" s="111" t="s">
        <v>248</v>
      </c>
      <c r="B8" s="111"/>
      <c r="C8" s="111"/>
      <c r="D8" s="111"/>
      <c r="E8" s="111"/>
      <c r="F8" s="111"/>
    </row>
    <row r="9" s="104" customFormat="true" ht="29.7" hidden="true" customHeight="true" outlineLevel="0" collapsed="false">
      <c r="A9" s="112" t="s">
        <v>249</v>
      </c>
      <c r="B9" s="112"/>
      <c r="C9" s="112"/>
      <c r="D9" s="112"/>
      <c r="E9" s="112"/>
      <c r="F9" s="112"/>
    </row>
    <row r="10" s="104" customFormat="true" ht="20.85" hidden="true" customHeight="true" outlineLevel="0" collapsed="false">
      <c r="A10" s="112" t="s">
        <v>250</v>
      </c>
      <c r="B10" s="112"/>
      <c r="C10" s="112"/>
      <c r="D10" s="112"/>
      <c r="E10" s="112"/>
      <c r="F10" s="112"/>
    </row>
    <row r="11" s="104" customFormat="true" ht="17.35" hidden="false" customHeight="true" outlineLevel="0" collapsed="false">
      <c r="A11" s="113" t="s">
        <v>251</v>
      </c>
      <c r="B11" s="113"/>
      <c r="C11" s="113"/>
      <c r="D11" s="113"/>
      <c r="E11" s="113"/>
      <c r="F11" s="113"/>
    </row>
    <row r="12" s="104" customFormat="true" ht="17.35" hidden="false" customHeight="true" outlineLevel="0" collapsed="false">
      <c r="A12" s="114" t="s">
        <v>252</v>
      </c>
      <c r="B12" s="114"/>
      <c r="C12" s="114"/>
      <c r="D12" s="114"/>
      <c r="E12" s="114"/>
      <c r="F12" s="114"/>
    </row>
    <row r="13" s="115" customFormat="true" ht="17.35" hidden="true" customHeight="true" outlineLevel="0" collapsed="false">
      <c r="A13" s="114" t="s">
        <v>253</v>
      </c>
      <c r="B13" s="114"/>
      <c r="C13" s="114"/>
      <c r="D13" s="114"/>
      <c r="E13" s="114"/>
      <c r="F13" s="114"/>
    </row>
    <row r="14" s="104" customFormat="true" ht="15.15" hidden="false" customHeight="true" outlineLevel="0" collapsed="false">
      <c r="A14" s="114"/>
      <c r="B14" s="114"/>
      <c r="C14" s="114"/>
      <c r="D14" s="114"/>
      <c r="E14" s="114"/>
      <c r="F14" s="114"/>
    </row>
    <row r="15" s="104" customFormat="true" ht="23.4" hidden="false" customHeight="true" outlineLevel="0" collapsed="false">
      <c r="A15" s="113" t="s">
        <v>254</v>
      </c>
      <c r="B15" s="113"/>
      <c r="C15" s="113"/>
      <c r="D15" s="113"/>
      <c r="E15" s="113"/>
      <c r="F15" s="113"/>
    </row>
    <row r="16" s="104" customFormat="true" ht="71.5" hidden="false" customHeight="true" outlineLevel="0" collapsed="false">
      <c r="A16" s="113" t="s">
        <v>255</v>
      </c>
      <c r="B16" s="113"/>
      <c r="C16" s="113"/>
      <c r="D16" s="113"/>
      <c r="E16" s="113"/>
      <c r="F16" s="113"/>
    </row>
    <row r="17" s="104" customFormat="true" ht="17.05" hidden="false" customHeight="true" outlineLevel="0" collapsed="false">
      <c r="A17" s="113"/>
      <c r="B17" s="113"/>
      <c r="C17" s="113"/>
      <c r="D17" s="113"/>
      <c r="E17" s="116" t="s">
        <v>60</v>
      </c>
      <c r="F17" s="113"/>
    </row>
    <row r="18" s="104" customFormat="true" ht="48.5" hidden="false" customHeight="false" outlineLevel="0" collapsed="false">
      <c r="A18" s="117" t="s">
        <v>9</v>
      </c>
      <c r="B18" s="117"/>
      <c r="C18" s="118" t="s">
        <v>256</v>
      </c>
      <c r="D18" s="119" t="s">
        <v>257</v>
      </c>
      <c r="E18" s="120" t="s">
        <v>13</v>
      </c>
      <c r="F18" s="121"/>
    </row>
    <row r="19" s="104" customFormat="true" ht="17.35" hidden="false" customHeight="false" outlineLevel="0" collapsed="false">
      <c r="A19" s="122" t="s">
        <v>258</v>
      </c>
      <c r="B19" s="122"/>
      <c r="C19" s="123" t="n">
        <v>1004196</v>
      </c>
      <c r="D19" s="123" t="n">
        <v>993668</v>
      </c>
      <c r="E19" s="123" t="n">
        <v>-10528</v>
      </c>
      <c r="F19" s="121"/>
    </row>
    <row r="20" s="104" customFormat="true" ht="17.35" hidden="false" customHeight="true" outlineLevel="0" collapsed="false">
      <c r="A20" s="124" t="s">
        <v>259</v>
      </c>
      <c r="B20" s="124"/>
      <c r="C20" s="123" t="n">
        <v>752378</v>
      </c>
      <c r="D20" s="123" t="n">
        <v>741850</v>
      </c>
      <c r="E20" s="123" t="n">
        <v>-10528</v>
      </c>
      <c r="F20" s="121"/>
    </row>
    <row r="21" s="104" customFormat="true" ht="17.35" hidden="false" customHeight="false" outlineLevel="0" collapsed="false">
      <c r="A21" s="122" t="s">
        <v>260</v>
      </c>
      <c r="B21" s="122"/>
      <c r="C21" s="125" t="n">
        <v>126636.2</v>
      </c>
      <c r="D21" s="125" t="n">
        <v>129664.2</v>
      </c>
      <c r="E21" s="125" t="n">
        <v>3028</v>
      </c>
      <c r="F21" s="121"/>
    </row>
    <row r="22" s="104" customFormat="true" ht="32.8" hidden="false" customHeight="true" outlineLevel="0" collapsed="false">
      <c r="A22" s="124" t="s">
        <v>261</v>
      </c>
      <c r="B22" s="124"/>
      <c r="C22" s="126" t="n">
        <v>94938</v>
      </c>
      <c r="D22" s="126" t="n">
        <v>97611</v>
      </c>
      <c r="E22" s="120" t="n">
        <v>2673</v>
      </c>
      <c r="F22" s="121"/>
    </row>
    <row r="23" s="104" customFormat="true" ht="32.8" hidden="false" customHeight="true" outlineLevel="0" collapsed="false">
      <c r="A23" s="124" t="s">
        <v>262</v>
      </c>
      <c r="B23" s="124"/>
      <c r="C23" s="127" t="n">
        <v>8320.5</v>
      </c>
      <c r="D23" s="127" t="n">
        <v>8295.5</v>
      </c>
      <c r="E23" s="120" t="n">
        <v>-25</v>
      </c>
      <c r="F23" s="121"/>
    </row>
    <row r="24" s="104" customFormat="true" ht="17.35" hidden="false" customHeight="true" outlineLevel="0" collapsed="false">
      <c r="A24" s="124" t="s">
        <v>263</v>
      </c>
      <c r="B24" s="124"/>
      <c r="C24" s="126" t="n">
        <v>13653.6</v>
      </c>
      <c r="D24" s="126" t="n">
        <v>14033.6</v>
      </c>
      <c r="E24" s="120" t="n">
        <v>380</v>
      </c>
      <c r="F24" s="121"/>
    </row>
    <row r="25" s="104" customFormat="true" ht="27.2" hidden="false" customHeight="true" outlineLevel="0" collapsed="false">
      <c r="A25" s="122" t="s">
        <v>264</v>
      </c>
      <c r="B25" s="122"/>
      <c r="C25" s="128" t="n">
        <v>1130832.2</v>
      </c>
      <c r="D25" s="128" t="n">
        <v>1123332.2</v>
      </c>
      <c r="E25" s="128" t="n">
        <v>-7500</v>
      </c>
      <c r="F25" s="129"/>
    </row>
    <row r="26" s="104" customFormat="true" ht="56.95" hidden="false" customHeight="true" outlineLevel="0" collapsed="false">
      <c r="A26" s="108" t="s">
        <v>265</v>
      </c>
      <c r="B26" s="108"/>
      <c r="C26" s="108"/>
      <c r="D26" s="108"/>
      <c r="E26" s="108"/>
      <c r="F26" s="108"/>
    </row>
    <row r="27" s="104" customFormat="true" ht="6.3" hidden="true" customHeight="true" outlineLevel="0" collapsed="false">
      <c r="A27" s="108" t="s">
        <v>266</v>
      </c>
      <c r="B27" s="108"/>
      <c r="C27" s="108"/>
      <c r="D27" s="108"/>
      <c r="E27" s="108"/>
      <c r="F27" s="108"/>
    </row>
    <row r="28" s="104" customFormat="true" ht="20.85" hidden="false" customHeight="true" outlineLevel="0" collapsed="false">
      <c r="A28" s="113"/>
      <c r="B28" s="113"/>
      <c r="C28" s="113"/>
      <c r="D28" s="113"/>
      <c r="E28" s="113"/>
      <c r="F28" s="130"/>
    </row>
    <row r="29" s="104" customFormat="true" ht="9.45" hidden="false" customHeight="true" outlineLevel="0" collapsed="false">
      <c r="A29" s="113"/>
      <c r="B29" s="113"/>
      <c r="C29" s="113"/>
      <c r="D29" s="113"/>
      <c r="E29" s="113"/>
      <c r="F29" s="130"/>
    </row>
    <row r="30" s="104" customFormat="true" ht="27.8" hidden="false" customHeight="true" outlineLevel="0" collapsed="false">
      <c r="A30" s="131" t="s">
        <v>267</v>
      </c>
      <c r="B30" s="131"/>
      <c r="C30" s="131"/>
      <c r="D30" s="131"/>
      <c r="E30" s="131"/>
      <c r="F30" s="131"/>
    </row>
    <row r="31" s="104" customFormat="true" ht="19.6" hidden="true" customHeight="true" outlineLevel="0" collapsed="false">
      <c r="A31" s="109" t="s">
        <v>268</v>
      </c>
      <c r="B31" s="132"/>
      <c r="C31" s="133"/>
      <c r="D31" s="130"/>
      <c r="E31" s="132"/>
      <c r="F31" s="130"/>
    </row>
    <row r="32" s="104" customFormat="true" ht="58.6" hidden="true" customHeight="true" outlineLevel="0" collapsed="false">
      <c r="A32" s="134" t="s">
        <v>269</v>
      </c>
      <c r="B32" s="134"/>
      <c r="C32" s="134"/>
      <c r="D32" s="134"/>
      <c r="E32" s="134"/>
      <c r="F32" s="134"/>
    </row>
    <row r="33" s="104" customFormat="true" ht="22.75" hidden="true" customHeight="true" outlineLevel="0" collapsed="false">
      <c r="A33" s="114" t="s">
        <v>270</v>
      </c>
      <c r="B33" s="114"/>
      <c r="C33" s="114"/>
      <c r="D33" s="114"/>
      <c r="E33" s="114"/>
      <c r="F33" s="114"/>
    </row>
    <row r="34" s="104" customFormat="true" ht="22.15" hidden="true" customHeight="true" outlineLevel="0" collapsed="false">
      <c r="A34" s="135"/>
      <c r="B34" s="135"/>
      <c r="C34" s="136"/>
      <c r="D34" s="130"/>
      <c r="E34" s="137"/>
      <c r="F34" s="138"/>
    </row>
    <row r="35" s="104" customFormat="true" ht="20.25" hidden="true" customHeight="true" outlineLevel="0" collapsed="false">
      <c r="A35" s="109" t="s">
        <v>271</v>
      </c>
      <c r="B35" s="132"/>
      <c r="C35" s="133"/>
      <c r="D35" s="130"/>
      <c r="E35" s="132"/>
      <c r="F35" s="114"/>
    </row>
    <row r="36" s="104" customFormat="true" ht="64.15" hidden="true" customHeight="true" outlineLevel="0" collapsed="false">
      <c r="A36" s="113" t="s">
        <v>272</v>
      </c>
      <c r="B36" s="113"/>
      <c r="C36" s="113"/>
      <c r="D36" s="113"/>
      <c r="E36" s="113"/>
      <c r="F36" s="113"/>
    </row>
    <row r="37" s="104" customFormat="true" ht="25.95" hidden="true" customHeight="true" outlineLevel="0" collapsed="false">
      <c r="A37" s="114" t="s">
        <v>273</v>
      </c>
      <c r="B37" s="114"/>
      <c r="C37" s="114"/>
      <c r="D37" s="114"/>
      <c r="E37" s="114"/>
      <c r="F37" s="114"/>
    </row>
    <row r="38" s="104" customFormat="true" ht="29.3" hidden="true" customHeight="true" outlineLevel="0" collapsed="false">
      <c r="A38" s="113"/>
      <c r="B38" s="113"/>
      <c r="C38" s="113"/>
      <c r="D38" s="113"/>
      <c r="E38" s="116"/>
      <c r="F38" s="114"/>
    </row>
    <row r="39" s="104" customFormat="true" ht="18.35" hidden="false" customHeight="true" outlineLevel="0" collapsed="false">
      <c r="A39" s="135"/>
      <c r="B39" s="135"/>
      <c r="C39" s="136"/>
      <c r="D39" s="130"/>
      <c r="E39" s="137"/>
      <c r="F39" s="114"/>
    </row>
    <row r="40" s="104" customFormat="true" ht="18.75" hidden="false" customHeight="true" outlineLevel="0" collapsed="false">
      <c r="A40" s="139" t="s">
        <v>274</v>
      </c>
      <c r="B40" s="132"/>
      <c r="C40" s="132"/>
      <c r="D40" s="132"/>
      <c r="E40" s="140"/>
      <c r="F40" s="138"/>
    </row>
    <row r="41" s="104" customFormat="true" ht="48.5" hidden="false" customHeight="true" outlineLevel="0" collapsed="false">
      <c r="A41" s="141" t="s">
        <v>275</v>
      </c>
      <c r="B41" s="141"/>
      <c r="C41" s="141"/>
      <c r="D41" s="141"/>
      <c r="E41" s="141"/>
      <c r="F41" s="141"/>
      <c r="G41" s="142"/>
      <c r="H41" s="142"/>
    </row>
    <row r="42" s="104" customFormat="true" ht="32.8" hidden="false" customHeight="true" outlineLevel="0" collapsed="false">
      <c r="A42" s="143" t="s">
        <v>276</v>
      </c>
      <c r="B42" s="143"/>
      <c r="C42" s="143"/>
      <c r="D42" s="143"/>
      <c r="E42" s="143"/>
      <c r="F42" s="143"/>
      <c r="G42" s="142"/>
      <c r="H42" s="142"/>
    </row>
    <row r="43" s="104" customFormat="true" ht="95.5" hidden="false" customHeight="true" outlineLevel="0" collapsed="false">
      <c r="A43" s="144" t="s">
        <v>277</v>
      </c>
      <c r="B43" s="144"/>
      <c r="C43" s="144"/>
      <c r="D43" s="144"/>
      <c r="E43" s="144"/>
      <c r="F43" s="144"/>
      <c r="G43" s="142"/>
      <c r="H43" s="142"/>
    </row>
    <row r="44" s="146" customFormat="true" ht="32.8" hidden="false" customHeight="true" outlineLevel="0" collapsed="false">
      <c r="A44" s="144" t="s">
        <v>278</v>
      </c>
      <c r="B44" s="144"/>
      <c r="C44" s="144"/>
      <c r="D44" s="144"/>
      <c r="E44" s="144"/>
      <c r="F44" s="144"/>
      <c r="G44" s="145"/>
      <c r="H44" s="145"/>
    </row>
    <row r="45" s="146" customFormat="true" ht="48.5" hidden="false" customHeight="true" outlineLevel="0" collapsed="false">
      <c r="A45" s="144" t="s">
        <v>279</v>
      </c>
      <c r="B45" s="144"/>
      <c r="C45" s="144"/>
      <c r="D45" s="144"/>
      <c r="E45" s="144"/>
      <c r="F45" s="144"/>
      <c r="G45" s="145"/>
      <c r="H45" s="145"/>
    </row>
    <row r="46" s="104" customFormat="true" ht="17.35" hidden="false" customHeight="true" outlineLevel="0" collapsed="false">
      <c r="A46" s="144" t="s">
        <v>280</v>
      </c>
      <c r="B46" s="144"/>
      <c r="C46" s="144"/>
      <c r="D46" s="144"/>
      <c r="E46" s="144"/>
      <c r="F46" s="144"/>
      <c r="G46" s="147"/>
      <c r="H46" s="147"/>
    </row>
    <row r="47" s="104" customFormat="true" ht="64.15" hidden="false" customHeight="true" outlineLevel="0" collapsed="false">
      <c r="A47" s="148" t="s">
        <v>281</v>
      </c>
      <c r="B47" s="148"/>
      <c r="C47" s="148"/>
      <c r="D47" s="148"/>
      <c r="E47" s="148"/>
      <c r="F47" s="148"/>
      <c r="G47" s="147"/>
      <c r="H47" s="147"/>
    </row>
    <row r="48" s="104" customFormat="true" ht="252.2" hidden="false" customHeight="true" outlineLevel="0" collapsed="false">
      <c r="A48" s="148" t="s">
        <v>282</v>
      </c>
      <c r="B48" s="148"/>
      <c r="C48" s="148"/>
      <c r="D48" s="148"/>
      <c r="E48" s="148"/>
      <c r="F48" s="148"/>
      <c r="G48" s="147"/>
      <c r="H48" s="147"/>
    </row>
    <row r="49" s="104" customFormat="true" ht="220.85" hidden="false" customHeight="true" outlineLevel="0" collapsed="false">
      <c r="A49" s="149" t="s">
        <v>283</v>
      </c>
      <c r="B49" s="149"/>
      <c r="C49" s="149"/>
      <c r="D49" s="149"/>
      <c r="E49" s="149"/>
      <c r="F49" s="149"/>
      <c r="G49" s="147"/>
      <c r="H49" s="147"/>
    </row>
    <row r="50" customFormat="false" ht="17.35" hidden="false" customHeight="false" outlineLevel="0" collapsed="false">
      <c r="A50" s="144"/>
      <c r="B50" s="144"/>
      <c r="C50" s="144"/>
      <c r="D50" s="144"/>
      <c r="E50" s="144"/>
      <c r="F50" s="150" t="s">
        <v>134</v>
      </c>
      <c r="G50" s="147"/>
      <c r="H50" s="147"/>
    </row>
    <row r="51" s="104" customFormat="true" ht="17.35" hidden="false" customHeight="false" outlineLevel="0" collapsed="false">
      <c r="A51" s="151"/>
      <c r="B51" s="151" t="s">
        <v>62</v>
      </c>
      <c r="C51" s="151"/>
      <c r="D51" s="151" t="s">
        <v>63</v>
      </c>
      <c r="E51" s="151" t="s">
        <v>64</v>
      </c>
      <c r="F51" s="151" t="s">
        <v>65</v>
      </c>
      <c r="G51" s="147"/>
      <c r="H51" s="147"/>
    </row>
    <row r="52" s="146" customFormat="true" ht="17.35" hidden="false" customHeight="false" outlineLevel="0" collapsed="false">
      <c r="A52" s="152" t="s">
        <v>116</v>
      </c>
      <c r="B52" s="153" t="s">
        <v>284</v>
      </c>
      <c r="C52" s="153"/>
      <c r="D52" s="154" t="n">
        <v>12472.79113</v>
      </c>
      <c r="E52" s="154" t="n">
        <v>-173.1115</v>
      </c>
      <c r="F52" s="155" t="n">
        <v>12299.67963</v>
      </c>
      <c r="G52" s="156"/>
      <c r="H52" s="156"/>
    </row>
    <row r="53" s="146" customFormat="true" ht="17.35" hidden="false" customHeight="false" outlineLevel="0" collapsed="false">
      <c r="A53" s="152" t="s">
        <v>69</v>
      </c>
      <c r="B53" s="153" t="s">
        <v>285</v>
      </c>
      <c r="C53" s="153"/>
      <c r="D53" s="154" t="n">
        <v>995.9</v>
      </c>
      <c r="E53" s="154" t="n">
        <v>-20.3</v>
      </c>
      <c r="F53" s="155" t="n">
        <v>975.6</v>
      </c>
      <c r="G53" s="156"/>
      <c r="H53" s="156"/>
    </row>
    <row r="54" s="146" customFormat="true" ht="17.35" hidden="false" customHeight="false" outlineLevel="0" collapsed="false">
      <c r="A54" s="152"/>
      <c r="B54" s="153" t="s">
        <v>286</v>
      </c>
      <c r="C54" s="153"/>
      <c r="D54" s="154" t="n">
        <v>1239</v>
      </c>
      <c r="E54" s="154" t="n">
        <v>-78.7</v>
      </c>
      <c r="F54" s="155" t="n">
        <v>1160.3</v>
      </c>
      <c r="G54" s="156"/>
      <c r="H54" s="156"/>
    </row>
    <row r="55" s="146" customFormat="true" ht="17.35" hidden="false" customHeight="false" outlineLevel="0" collapsed="false">
      <c r="A55" s="152"/>
      <c r="B55" s="153" t="s">
        <v>287</v>
      </c>
      <c r="C55" s="153"/>
      <c r="D55" s="154" t="n">
        <v>1637.3</v>
      </c>
      <c r="E55" s="154" t="n">
        <v>-184</v>
      </c>
      <c r="F55" s="155" t="n">
        <v>1453.3</v>
      </c>
      <c r="G55" s="156"/>
      <c r="H55" s="156"/>
    </row>
    <row r="56" s="146" customFormat="true" ht="17.35" hidden="false" customHeight="false" outlineLevel="0" collapsed="false">
      <c r="A56" s="152"/>
      <c r="B56" s="153" t="s">
        <v>288</v>
      </c>
      <c r="C56" s="153"/>
      <c r="D56" s="154" t="n">
        <v>7407.7</v>
      </c>
      <c r="E56" s="154" t="n">
        <v>1689.8</v>
      </c>
      <c r="F56" s="155" t="n">
        <v>9097.5</v>
      </c>
      <c r="G56" s="156"/>
      <c r="H56" s="156"/>
    </row>
    <row r="57" s="146" customFormat="true" ht="17.35" hidden="false" customHeight="false" outlineLevel="0" collapsed="false">
      <c r="A57" s="152"/>
      <c r="B57" s="153" t="s">
        <v>289</v>
      </c>
      <c r="C57" s="153"/>
      <c r="D57" s="154" t="n">
        <v>36411.9</v>
      </c>
      <c r="E57" s="154" t="n">
        <v>-920.2</v>
      </c>
      <c r="F57" s="155" t="n">
        <v>35491.7</v>
      </c>
      <c r="G57" s="156"/>
      <c r="H57" s="156"/>
    </row>
    <row r="58" s="160" customFormat="true" ht="17.35" hidden="false" customHeight="false" outlineLevel="0" collapsed="false">
      <c r="A58" s="152" t="s">
        <v>122</v>
      </c>
      <c r="B58" s="157" t="s">
        <v>290</v>
      </c>
      <c r="C58" s="158"/>
      <c r="D58" s="155" t="n">
        <v>346460.5</v>
      </c>
      <c r="E58" s="155" t="n">
        <v>87885.37033</v>
      </c>
      <c r="F58" s="155" t="n">
        <v>434345.87033</v>
      </c>
      <c r="G58" s="159"/>
      <c r="H58" s="159"/>
    </row>
    <row r="59" s="160" customFormat="true" ht="17.35" hidden="false" customHeight="false" outlineLevel="0" collapsed="false">
      <c r="A59" s="152"/>
      <c r="B59" s="157" t="s">
        <v>291</v>
      </c>
      <c r="C59" s="158"/>
      <c r="D59" s="155" t="n">
        <v>134829.9</v>
      </c>
      <c r="E59" s="155" t="n">
        <v>4922.52967</v>
      </c>
      <c r="F59" s="155" t="n">
        <v>139752.42967</v>
      </c>
      <c r="G59" s="159"/>
      <c r="H59" s="159"/>
    </row>
    <row r="60" s="160" customFormat="true" ht="17.35" hidden="false" customHeight="false" outlineLevel="0" collapsed="false">
      <c r="A60" s="152"/>
      <c r="B60" s="157" t="s">
        <v>292</v>
      </c>
      <c r="C60" s="158"/>
      <c r="D60" s="155" t="n">
        <v>59658</v>
      </c>
      <c r="E60" s="155" t="n">
        <v>9783.4</v>
      </c>
      <c r="F60" s="155" t="n">
        <v>69441.4</v>
      </c>
      <c r="G60" s="159"/>
      <c r="H60" s="159"/>
    </row>
    <row r="61" s="146" customFormat="true" ht="17.35" hidden="false" customHeight="false" outlineLevel="0" collapsed="false">
      <c r="A61" s="152" t="s">
        <v>73</v>
      </c>
      <c r="B61" s="157" t="s">
        <v>293</v>
      </c>
      <c r="C61" s="158"/>
      <c r="D61" s="155" t="n">
        <v>11801.47442</v>
      </c>
      <c r="E61" s="155" t="n">
        <v>-50</v>
      </c>
      <c r="F61" s="155" t="n">
        <v>11751.47442</v>
      </c>
      <c r="G61" s="161"/>
      <c r="H61" s="161"/>
    </row>
    <row r="62" s="146" customFormat="true" ht="17.35" hidden="false" customHeight="false" outlineLevel="0" collapsed="false">
      <c r="A62" s="152"/>
      <c r="B62" s="157" t="s">
        <v>294</v>
      </c>
      <c r="C62" s="158"/>
      <c r="D62" s="155" t="n">
        <v>1946.5</v>
      </c>
      <c r="E62" s="155" t="n">
        <v>18.7</v>
      </c>
      <c r="F62" s="155" t="n">
        <v>1965.2</v>
      </c>
      <c r="G62" s="161"/>
      <c r="H62" s="161"/>
    </row>
    <row r="63" s="146" customFormat="true" ht="17.35" hidden="false" customHeight="false" outlineLevel="0" collapsed="false">
      <c r="A63" s="152"/>
      <c r="B63" s="157" t="s">
        <v>295</v>
      </c>
      <c r="C63" s="158"/>
      <c r="D63" s="155" t="n">
        <v>177249.6</v>
      </c>
      <c r="E63" s="155" t="n">
        <v>-285.7</v>
      </c>
      <c r="F63" s="155" t="n">
        <v>176963.9</v>
      </c>
      <c r="G63" s="161"/>
      <c r="H63" s="161"/>
    </row>
    <row r="64" s="146" customFormat="true" ht="17.35" hidden="false" customHeight="false" outlineLevel="0" collapsed="false">
      <c r="A64" s="152"/>
      <c r="B64" s="157" t="s">
        <v>296</v>
      </c>
      <c r="C64" s="158"/>
      <c r="D64" s="155" t="n">
        <v>4320</v>
      </c>
      <c r="E64" s="155" t="n">
        <v>-129.3</v>
      </c>
      <c r="F64" s="155" t="n">
        <v>4190.7</v>
      </c>
      <c r="G64" s="161"/>
      <c r="H64" s="161"/>
    </row>
    <row r="65" s="146" customFormat="true" ht="17.35" hidden="false" customHeight="false" outlineLevel="0" collapsed="false">
      <c r="A65" s="152"/>
      <c r="B65" s="157" t="s">
        <v>297</v>
      </c>
      <c r="C65" s="158"/>
      <c r="D65" s="155" t="n">
        <v>40</v>
      </c>
      <c r="E65" s="155" t="n">
        <v>-40</v>
      </c>
      <c r="F65" s="155" t="n">
        <v>0</v>
      </c>
      <c r="G65" s="161"/>
      <c r="H65" s="161"/>
    </row>
    <row r="66" s="146" customFormat="true" ht="17.35" hidden="false" customHeight="false" outlineLevel="0" collapsed="false">
      <c r="A66" s="152"/>
      <c r="B66" s="157" t="s">
        <v>298</v>
      </c>
      <c r="C66" s="158"/>
      <c r="D66" s="155" t="n">
        <v>269.3</v>
      </c>
      <c r="E66" s="155" t="n">
        <v>-170</v>
      </c>
      <c r="F66" s="155" t="n">
        <v>99.3</v>
      </c>
      <c r="G66" s="161"/>
      <c r="H66" s="161"/>
    </row>
    <row r="67" s="146" customFormat="true" ht="17.35" hidden="false" customHeight="false" outlineLevel="0" collapsed="false">
      <c r="A67" s="152"/>
      <c r="B67" s="157" t="s">
        <v>299</v>
      </c>
      <c r="C67" s="158"/>
      <c r="D67" s="155" t="n">
        <v>1725.3</v>
      </c>
      <c r="E67" s="155" t="n">
        <v>-450</v>
      </c>
      <c r="F67" s="155" t="n">
        <v>1275.3</v>
      </c>
      <c r="G67" s="161"/>
      <c r="H67" s="161"/>
    </row>
    <row r="68" s="147" customFormat="true" ht="17.25" hidden="false" customHeight="true" outlineLevel="0" collapsed="false">
      <c r="A68" s="162" t="s">
        <v>43</v>
      </c>
      <c r="B68" s="163"/>
      <c r="C68" s="163"/>
      <c r="D68" s="164"/>
      <c r="E68" s="165" t="n">
        <v>101798.4885</v>
      </c>
      <c r="F68" s="166"/>
      <c r="G68" s="104"/>
      <c r="H68" s="104"/>
    </row>
    <row r="69" s="147" customFormat="true" ht="17.35" hidden="false" customHeight="false" outlineLevel="0" collapsed="false">
      <c r="A69" s="139" t="s">
        <v>300</v>
      </c>
      <c r="B69" s="132"/>
      <c r="C69" s="132"/>
      <c r="D69" s="132"/>
      <c r="E69" s="140"/>
      <c r="F69" s="138"/>
      <c r="G69" s="104"/>
      <c r="H69" s="104"/>
    </row>
    <row r="70" s="147" customFormat="true" ht="29.1" hidden="false" customHeight="true" outlineLevel="0" collapsed="false">
      <c r="A70" s="167" t="s">
        <v>301</v>
      </c>
      <c r="B70" s="167"/>
      <c r="C70" s="167"/>
      <c r="D70" s="167"/>
      <c r="E70" s="167"/>
      <c r="F70" s="167"/>
      <c r="G70" s="104"/>
      <c r="H70" s="104"/>
    </row>
    <row r="71" s="147" customFormat="true" ht="79.85" hidden="false" customHeight="true" outlineLevel="0" collapsed="false">
      <c r="A71" s="144" t="s">
        <v>302</v>
      </c>
      <c r="B71" s="144"/>
      <c r="C71" s="144"/>
      <c r="D71" s="144"/>
      <c r="E71" s="144"/>
      <c r="F71" s="144"/>
      <c r="G71" s="104"/>
      <c r="H71" s="104"/>
    </row>
    <row r="72" customFormat="false" ht="79.85" hidden="false" customHeight="true" outlineLevel="0" collapsed="false">
      <c r="A72" s="144" t="s">
        <v>303</v>
      </c>
      <c r="B72" s="144"/>
      <c r="C72" s="144"/>
      <c r="D72" s="144"/>
      <c r="E72" s="144"/>
      <c r="F72" s="144"/>
      <c r="G72" s="168"/>
      <c r="H72" s="168"/>
    </row>
    <row r="73" customFormat="false" ht="64.15" hidden="false" customHeight="true" outlineLevel="0" collapsed="false">
      <c r="A73" s="144" t="s">
        <v>304</v>
      </c>
      <c r="B73" s="144"/>
      <c r="C73" s="144"/>
      <c r="D73" s="144"/>
      <c r="E73" s="144"/>
      <c r="F73" s="144"/>
      <c r="G73" s="169"/>
      <c r="H73" s="169"/>
    </row>
    <row r="74" s="147" customFormat="true" ht="32.8" hidden="false" customHeight="true" outlineLevel="0" collapsed="false">
      <c r="A74" s="110" t="s">
        <v>305</v>
      </c>
      <c r="B74" s="110"/>
      <c r="C74" s="110"/>
      <c r="D74" s="110"/>
      <c r="E74" s="110"/>
      <c r="F74" s="110"/>
      <c r="G74" s="104"/>
      <c r="H74" s="104"/>
    </row>
    <row r="75" s="147" customFormat="true" ht="32.8" hidden="false" customHeight="true" outlineLevel="0" collapsed="false">
      <c r="A75" s="170" t="s">
        <v>306</v>
      </c>
      <c r="B75" s="170"/>
      <c r="C75" s="170"/>
      <c r="D75" s="170"/>
      <c r="E75" s="170"/>
      <c r="F75" s="170"/>
      <c r="G75" s="104"/>
      <c r="H75" s="104"/>
    </row>
    <row r="76" s="147" customFormat="true" ht="95.5" hidden="false" customHeight="true" outlineLevel="0" collapsed="false">
      <c r="A76" s="110" t="s">
        <v>307</v>
      </c>
      <c r="B76" s="110"/>
      <c r="C76" s="110"/>
      <c r="D76" s="110"/>
      <c r="E76" s="110"/>
      <c r="F76" s="110"/>
      <c r="G76" s="104"/>
      <c r="H76" s="104"/>
    </row>
    <row r="77" s="147" customFormat="true" ht="64.15" hidden="false" customHeight="true" outlineLevel="0" collapsed="false">
      <c r="A77" s="144" t="s">
        <v>308</v>
      </c>
      <c r="B77" s="144"/>
      <c r="C77" s="144"/>
      <c r="D77" s="144"/>
      <c r="E77" s="144"/>
      <c r="F77" s="144"/>
      <c r="G77" s="104"/>
      <c r="H77" s="104"/>
    </row>
    <row r="78" s="147" customFormat="true" ht="126.85" hidden="false" customHeight="true" outlineLevel="0" collapsed="false">
      <c r="A78" s="144" t="s">
        <v>309</v>
      </c>
      <c r="B78" s="144"/>
      <c r="C78" s="144"/>
      <c r="D78" s="144"/>
      <c r="E78" s="144"/>
      <c r="F78" s="144"/>
      <c r="G78" s="104"/>
      <c r="H78" s="104"/>
    </row>
    <row r="79" s="147" customFormat="true" ht="38" hidden="false" customHeight="true" outlineLevel="0" collapsed="false">
      <c r="A79" s="170" t="s">
        <v>310</v>
      </c>
      <c r="B79" s="170"/>
      <c r="C79" s="170"/>
      <c r="D79" s="170"/>
      <c r="E79" s="170"/>
      <c r="F79" s="170"/>
      <c r="G79" s="104"/>
      <c r="H79" s="104"/>
    </row>
    <row r="80" s="147" customFormat="true" ht="27.6" hidden="false" customHeight="true" outlineLevel="0" collapsed="false">
      <c r="A80" s="171"/>
      <c r="B80" s="171"/>
      <c r="C80" s="171"/>
      <c r="D80" s="171"/>
      <c r="E80" s="171"/>
      <c r="F80" s="172" t="s">
        <v>311</v>
      </c>
      <c r="G80" s="104"/>
      <c r="H80" s="104"/>
    </row>
    <row r="81" s="147" customFormat="true" ht="17.35" hidden="false" customHeight="false" outlineLevel="0" collapsed="false">
      <c r="A81" s="151" t="s">
        <v>61</v>
      </c>
      <c r="B81" s="151" t="s">
        <v>62</v>
      </c>
      <c r="C81" s="151"/>
      <c r="D81" s="151" t="s">
        <v>63</v>
      </c>
      <c r="E81" s="151" t="s">
        <v>64</v>
      </c>
      <c r="F81" s="151" t="s">
        <v>65</v>
      </c>
      <c r="G81" s="104"/>
      <c r="H81" s="104"/>
    </row>
    <row r="82" customFormat="false" ht="17.35" hidden="false" customHeight="false" outlineLevel="0" collapsed="false">
      <c r="A82" s="152" t="s">
        <v>66</v>
      </c>
      <c r="B82" s="157" t="s">
        <v>312</v>
      </c>
      <c r="C82" s="158"/>
      <c r="D82" s="155" t="n">
        <v>3880.1</v>
      </c>
      <c r="E82" s="155" t="n">
        <v>-25.605</v>
      </c>
      <c r="F82" s="173" t="n">
        <v>3854.495</v>
      </c>
      <c r="G82" s="146"/>
      <c r="H82" s="146"/>
    </row>
    <row r="83" customFormat="false" ht="17.35" hidden="false" customHeight="false" outlineLevel="0" collapsed="false">
      <c r="A83" s="152"/>
      <c r="B83" s="157" t="s">
        <v>313</v>
      </c>
      <c r="C83" s="158"/>
      <c r="D83" s="155" t="n">
        <v>74255.726</v>
      </c>
      <c r="E83" s="155" t="n">
        <v>-44</v>
      </c>
      <c r="F83" s="173" t="n">
        <v>74211.726</v>
      </c>
      <c r="G83" s="146"/>
      <c r="H83" s="146"/>
    </row>
    <row r="84" customFormat="false" ht="17.35" hidden="false" customHeight="false" outlineLevel="0" collapsed="false">
      <c r="A84" s="152"/>
      <c r="B84" s="157" t="s">
        <v>314</v>
      </c>
      <c r="C84" s="158"/>
      <c r="D84" s="155" t="n">
        <v>10724.3</v>
      </c>
      <c r="E84" s="155" t="n">
        <v>112.6</v>
      </c>
      <c r="F84" s="173" t="n">
        <v>10836.9</v>
      </c>
      <c r="G84" s="146"/>
      <c r="H84" s="146"/>
    </row>
    <row r="85" customFormat="false" ht="17.35" hidden="false" customHeight="false" outlineLevel="0" collapsed="false">
      <c r="A85" s="152"/>
      <c r="B85" s="157" t="s">
        <v>315</v>
      </c>
      <c r="C85" s="158"/>
      <c r="D85" s="155" t="n">
        <v>552</v>
      </c>
      <c r="E85" s="155" t="n">
        <v>-42.995</v>
      </c>
      <c r="F85" s="173" t="n">
        <v>509.005</v>
      </c>
      <c r="G85" s="146"/>
      <c r="H85" s="146"/>
    </row>
    <row r="86" customFormat="false" ht="17.35" hidden="false" customHeight="false" outlineLevel="0" collapsed="false">
      <c r="A86" s="152"/>
      <c r="B86" s="157" t="s">
        <v>316</v>
      </c>
      <c r="C86" s="158"/>
      <c r="D86" s="155" t="n">
        <v>0</v>
      </c>
      <c r="E86" s="155" t="n">
        <v>326.54013</v>
      </c>
      <c r="F86" s="173" t="n">
        <v>326.54013</v>
      </c>
      <c r="G86" s="146"/>
      <c r="H86" s="146"/>
    </row>
    <row r="87" customFormat="false" ht="17.35" hidden="false" customHeight="false" outlineLevel="0" collapsed="false">
      <c r="A87" s="152"/>
      <c r="B87" s="157" t="s">
        <v>317</v>
      </c>
      <c r="C87" s="158"/>
      <c r="D87" s="155" t="n">
        <v>0</v>
      </c>
      <c r="E87" s="155" t="n">
        <v>22560.78466</v>
      </c>
      <c r="F87" s="173" t="n">
        <v>22560.78466</v>
      </c>
      <c r="G87" s="146"/>
      <c r="H87" s="146"/>
    </row>
    <row r="88" customFormat="false" ht="18" hidden="false" customHeight="true" outlineLevel="0" collapsed="false">
      <c r="A88" s="152"/>
      <c r="B88" s="157" t="s">
        <v>318</v>
      </c>
      <c r="C88" s="158"/>
      <c r="D88" s="155" t="n">
        <v>62356.2</v>
      </c>
      <c r="E88" s="155" t="n">
        <v>-42421.13166</v>
      </c>
      <c r="F88" s="173" t="n">
        <v>19935.06834</v>
      </c>
      <c r="G88" s="174"/>
      <c r="H88" s="146"/>
    </row>
    <row r="89" customFormat="false" ht="18" hidden="false" customHeight="true" outlineLevel="0" collapsed="false">
      <c r="A89" s="152"/>
      <c r="B89" s="157" t="s">
        <v>319</v>
      </c>
      <c r="C89" s="158"/>
      <c r="D89" s="155" t="n">
        <v>1301.5</v>
      </c>
      <c r="E89" s="155" t="n">
        <v>-379.29058</v>
      </c>
      <c r="F89" s="175" t="n">
        <v>922.20942</v>
      </c>
      <c r="G89" s="174"/>
      <c r="H89" s="146"/>
    </row>
    <row r="90" customFormat="false" ht="18" hidden="false" customHeight="true" outlineLevel="0" collapsed="false">
      <c r="A90" s="152"/>
      <c r="B90" s="157" t="s">
        <v>320</v>
      </c>
      <c r="C90" s="158"/>
      <c r="D90" s="155" t="n">
        <v>594</v>
      </c>
      <c r="E90" s="155" t="n">
        <v>48.4</v>
      </c>
      <c r="F90" s="173" t="n">
        <v>642.4</v>
      </c>
      <c r="G90" s="174"/>
      <c r="H90" s="146"/>
    </row>
    <row r="91" customFormat="false" ht="18" hidden="false" customHeight="true" outlineLevel="0" collapsed="false">
      <c r="A91" s="152"/>
      <c r="B91" s="157" t="s">
        <v>321</v>
      </c>
      <c r="C91" s="158"/>
      <c r="D91" s="155" t="n">
        <v>1879</v>
      </c>
      <c r="E91" s="155" t="n">
        <v>-117.7987</v>
      </c>
      <c r="F91" s="173" t="n">
        <v>1761.2013</v>
      </c>
      <c r="G91" s="174"/>
      <c r="H91" s="146"/>
    </row>
    <row r="92" customFormat="false" ht="18" hidden="false" customHeight="true" outlineLevel="0" collapsed="false">
      <c r="A92" s="152"/>
      <c r="B92" s="157" t="s">
        <v>322</v>
      </c>
      <c r="C92" s="158"/>
      <c r="D92" s="155" t="n">
        <v>204.5</v>
      </c>
      <c r="E92" s="155" t="n">
        <v>-57.5013</v>
      </c>
      <c r="F92" s="173" t="n">
        <v>146.9987</v>
      </c>
      <c r="G92" s="174"/>
      <c r="H92" s="146"/>
    </row>
    <row r="93" customFormat="false" ht="18" hidden="false" customHeight="true" outlineLevel="0" collapsed="false">
      <c r="A93" s="152"/>
      <c r="B93" s="157" t="s">
        <v>323</v>
      </c>
      <c r="C93" s="158"/>
      <c r="D93" s="155" t="n">
        <v>32875.5</v>
      </c>
      <c r="E93" s="155" t="n">
        <v>-704</v>
      </c>
      <c r="F93" s="173" t="n">
        <v>32171.5</v>
      </c>
      <c r="G93" s="174"/>
      <c r="H93" s="146"/>
    </row>
    <row r="94" customFormat="false" ht="18" hidden="false" customHeight="true" outlineLevel="0" collapsed="false">
      <c r="A94" s="152"/>
      <c r="B94" s="157" t="s">
        <v>324</v>
      </c>
      <c r="C94" s="158"/>
      <c r="D94" s="155" t="n">
        <v>0</v>
      </c>
      <c r="E94" s="155" t="n">
        <v>4852</v>
      </c>
      <c r="F94" s="173" t="n">
        <v>4852</v>
      </c>
      <c r="G94" s="174"/>
      <c r="H94" s="146"/>
    </row>
    <row r="95" customFormat="false" ht="18" hidden="false" customHeight="true" outlineLevel="0" collapsed="false">
      <c r="A95" s="152"/>
      <c r="B95" s="157" t="s">
        <v>325</v>
      </c>
      <c r="C95" s="158"/>
      <c r="D95" s="155" t="n">
        <v>484.76867</v>
      </c>
      <c r="E95" s="155" t="n">
        <v>-3.9196</v>
      </c>
      <c r="F95" s="173" t="n">
        <v>480.84907</v>
      </c>
      <c r="G95" s="176"/>
      <c r="H95" s="168"/>
    </row>
    <row r="96" customFormat="false" ht="18" hidden="false" customHeight="true" outlineLevel="0" collapsed="false">
      <c r="A96" s="152"/>
      <c r="B96" s="157" t="s">
        <v>326</v>
      </c>
      <c r="C96" s="158"/>
      <c r="D96" s="155" t="n">
        <v>17.42133</v>
      </c>
      <c r="E96" s="155" t="n">
        <v>-0.166</v>
      </c>
      <c r="F96" s="173" t="n">
        <v>17.25533</v>
      </c>
      <c r="G96" s="176"/>
      <c r="H96" s="168"/>
    </row>
    <row r="97" customFormat="false" ht="18" hidden="false" customHeight="true" outlineLevel="0" collapsed="false">
      <c r="A97" s="152"/>
      <c r="B97" s="157" t="s">
        <v>327</v>
      </c>
      <c r="C97" s="158"/>
      <c r="D97" s="155" t="n">
        <v>1550.6</v>
      </c>
      <c r="E97" s="155" t="n">
        <v>4.0356</v>
      </c>
      <c r="F97" s="173" t="n">
        <v>1554.6356</v>
      </c>
      <c r="G97" s="176"/>
      <c r="H97" s="168"/>
    </row>
    <row r="98" customFormat="false" ht="18" hidden="false" customHeight="true" outlineLevel="0" collapsed="false">
      <c r="A98" s="177" t="s">
        <v>328</v>
      </c>
      <c r="B98" s="178" t="s">
        <v>329</v>
      </c>
      <c r="C98" s="158"/>
      <c r="D98" s="179" t="n">
        <v>0</v>
      </c>
      <c r="E98" s="155" t="n">
        <v>5</v>
      </c>
      <c r="F98" s="173" t="n">
        <v>5</v>
      </c>
      <c r="G98" s="176"/>
      <c r="H98" s="168"/>
    </row>
    <row r="99" customFormat="false" ht="18" hidden="false" customHeight="true" outlineLevel="0" collapsed="false">
      <c r="A99" s="177"/>
      <c r="B99" s="178" t="s">
        <v>330</v>
      </c>
      <c r="C99" s="158"/>
      <c r="D99" s="179" t="n">
        <v>1330.1</v>
      </c>
      <c r="E99" s="155" t="n">
        <v>-40.3</v>
      </c>
      <c r="F99" s="173" t="n">
        <v>1289.8</v>
      </c>
      <c r="G99" s="176"/>
      <c r="H99" s="168"/>
    </row>
    <row r="100" customFormat="false" ht="18" hidden="false" customHeight="true" outlineLevel="0" collapsed="false">
      <c r="A100" s="177"/>
      <c r="B100" s="178" t="s">
        <v>331</v>
      </c>
      <c r="C100" s="158"/>
      <c r="D100" s="179" t="n">
        <v>16839.7</v>
      </c>
      <c r="E100" s="155" t="n">
        <v>-210.9</v>
      </c>
      <c r="F100" s="173" t="n">
        <v>16628.8</v>
      </c>
      <c r="G100" s="176"/>
      <c r="H100" s="168"/>
    </row>
    <row r="101" customFormat="false" ht="18" hidden="false" customHeight="true" outlineLevel="0" collapsed="false">
      <c r="A101" s="177"/>
      <c r="B101" s="178" t="s">
        <v>332</v>
      </c>
      <c r="C101" s="158"/>
      <c r="D101" s="179" t="n">
        <v>527.3</v>
      </c>
      <c r="E101" s="155" t="n">
        <v>-15</v>
      </c>
      <c r="F101" s="173" t="n">
        <v>512.3</v>
      </c>
      <c r="G101" s="176"/>
      <c r="H101" s="168"/>
    </row>
    <row r="102" customFormat="false" ht="18" hidden="false" customHeight="true" outlineLevel="0" collapsed="false">
      <c r="A102" s="177"/>
      <c r="B102" s="178" t="s">
        <v>333</v>
      </c>
      <c r="C102" s="158"/>
      <c r="D102" s="179" t="n">
        <v>78108.2</v>
      </c>
      <c r="E102" s="155" t="n">
        <v>-601.9</v>
      </c>
      <c r="F102" s="173" t="n">
        <v>77506.3</v>
      </c>
      <c r="G102" s="176"/>
      <c r="H102" s="168"/>
    </row>
    <row r="103" customFormat="false" ht="18" hidden="false" customHeight="true" outlineLevel="0" collapsed="false">
      <c r="A103" s="177"/>
      <c r="B103" s="178" t="s">
        <v>334</v>
      </c>
      <c r="C103" s="158"/>
      <c r="D103" s="179" t="n">
        <v>0</v>
      </c>
      <c r="E103" s="155" t="n">
        <v>30</v>
      </c>
      <c r="F103" s="173" t="n">
        <v>30</v>
      </c>
      <c r="G103" s="176"/>
      <c r="H103" s="168"/>
    </row>
    <row r="104" customFormat="false" ht="18" hidden="false" customHeight="true" outlineLevel="0" collapsed="false">
      <c r="A104" s="177"/>
      <c r="B104" s="178" t="s">
        <v>335</v>
      </c>
      <c r="C104" s="158"/>
      <c r="D104" s="179" t="n">
        <v>0</v>
      </c>
      <c r="E104" s="155" t="n">
        <v>30</v>
      </c>
      <c r="F104" s="173" t="n">
        <v>30</v>
      </c>
      <c r="G104" s="174"/>
      <c r="H104" s="146"/>
    </row>
    <row r="105" customFormat="false" ht="18" hidden="false" customHeight="true" outlineLevel="0" collapsed="false">
      <c r="A105" s="177"/>
      <c r="B105" s="178" t="s">
        <v>336</v>
      </c>
      <c r="C105" s="158"/>
      <c r="D105" s="179" t="n">
        <v>4396.3</v>
      </c>
      <c r="E105" s="155" t="n">
        <v>-1157.4</v>
      </c>
      <c r="F105" s="173" t="n">
        <v>3238.9</v>
      </c>
      <c r="G105" s="174"/>
      <c r="H105" s="146"/>
    </row>
    <row r="106" customFormat="false" ht="18" hidden="false" customHeight="true" outlineLevel="0" collapsed="false">
      <c r="A106" s="177"/>
      <c r="B106" s="178" t="s">
        <v>337</v>
      </c>
      <c r="C106" s="158"/>
      <c r="D106" s="179" t="n">
        <v>1084.4</v>
      </c>
      <c r="E106" s="155" t="n">
        <v>-55.7</v>
      </c>
      <c r="F106" s="173" t="n">
        <v>1028.7</v>
      </c>
      <c r="G106" s="174"/>
      <c r="H106" s="146"/>
    </row>
    <row r="107" customFormat="false" ht="18" hidden="false" customHeight="true" outlineLevel="0" collapsed="false">
      <c r="A107" s="177"/>
      <c r="B107" s="178" t="s">
        <v>338</v>
      </c>
      <c r="C107" s="158"/>
      <c r="D107" s="179" t="n">
        <v>6391.6</v>
      </c>
      <c r="E107" s="155" t="n">
        <v>-421.6</v>
      </c>
      <c r="F107" s="173" t="n">
        <v>5970</v>
      </c>
      <c r="G107" s="174"/>
      <c r="H107" s="146"/>
    </row>
    <row r="108" customFormat="false" ht="18" hidden="false" customHeight="true" outlineLevel="0" collapsed="false">
      <c r="A108" s="152" t="s">
        <v>116</v>
      </c>
      <c r="B108" s="178" t="s">
        <v>339</v>
      </c>
      <c r="C108" s="158"/>
      <c r="D108" s="179" t="n">
        <v>2709.2</v>
      </c>
      <c r="E108" s="155" t="n">
        <v>11.84</v>
      </c>
      <c r="F108" s="173" t="n">
        <v>2721.04</v>
      </c>
      <c r="G108" s="180"/>
      <c r="H108" s="160"/>
    </row>
    <row r="109" customFormat="false" ht="18" hidden="false" customHeight="true" outlineLevel="0" collapsed="false">
      <c r="A109" s="152"/>
      <c r="B109" s="178" t="s">
        <v>340</v>
      </c>
      <c r="C109" s="158"/>
      <c r="D109" s="179" t="n">
        <v>0</v>
      </c>
      <c r="E109" s="155" t="n">
        <v>685.13769</v>
      </c>
      <c r="F109" s="173" t="n">
        <v>685.13769</v>
      </c>
      <c r="G109" s="174"/>
      <c r="H109" s="146"/>
    </row>
    <row r="110" customFormat="false" ht="18" hidden="false" customHeight="true" outlineLevel="0" collapsed="false">
      <c r="A110" s="152"/>
      <c r="B110" s="178" t="s">
        <v>341</v>
      </c>
      <c r="C110" s="158"/>
      <c r="D110" s="179" t="n">
        <v>0</v>
      </c>
      <c r="E110" s="155" t="n">
        <v>756.32564</v>
      </c>
      <c r="F110" s="173" t="n">
        <v>756.32564</v>
      </c>
      <c r="G110" s="174"/>
      <c r="H110" s="146"/>
    </row>
    <row r="111" customFormat="false" ht="18" hidden="false" customHeight="true" outlineLevel="0" collapsed="false">
      <c r="A111" s="152"/>
      <c r="B111" s="178" t="s">
        <v>342</v>
      </c>
      <c r="C111" s="158"/>
      <c r="D111" s="179" t="n">
        <v>791.1</v>
      </c>
      <c r="E111" s="155" t="n">
        <v>-17.3</v>
      </c>
      <c r="F111" s="173" t="n">
        <v>773.8</v>
      </c>
      <c r="G111" s="176"/>
      <c r="H111" s="168"/>
    </row>
    <row r="112" customFormat="false" ht="18" hidden="false" customHeight="true" outlineLevel="0" collapsed="false">
      <c r="A112" s="152"/>
      <c r="B112" s="178" t="s">
        <v>343</v>
      </c>
      <c r="C112" s="158"/>
      <c r="D112" s="179" t="n">
        <v>180.6</v>
      </c>
      <c r="E112" s="155" t="n">
        <v>7.46</v>
      </c>
      <c r="F112" s="173" t="n">
        <v>188.06</v>
      </c>
      <c r="G112" s="176"/>
      <c r="H112" s="168"/>
    </row>
    <row r="113" customFormat="false" ht="18" hidden="false" customHeight="true" outlineLevel="0" collapsed="false">
      <c r="A113" s="152"/>
      <c r="B113" s="178" t="s">
        <v>344</v>
      </c>
      <c r="C113" s="158"/>
      <c r="D113" s="179" t="n">
        <v>1449.69359</v>
      </c>
      <c r="E113" s="155" t="n">
        <v>-2</v>
      </c>
      <c r="F113" s="173" t="n">
        <v>1447.69359</v>
      </c>
      <c r="G113" s="180"/>
      <c r="H113" s="160"/>
    </row>
    <row r="114" customFormat="false" ht="18" hidden="false" customHeight="true" outlineLevel="0" collapsed="false">
      <c r="A114" s="152" t="s">
        <v>345</v>
      </c>
      <c r="B114" s="178" t="s">
        <v>346</v>
      </c>
      <c r="C114" s="158"/>
      <c r="D114" s="179" t="n">
        <v>4605.5</v>
      </c>
      <c r="E114" s="155" t="n">
        <v>-14.35807</v>
      </c>
      <c r="F114" s="173" t="n">
        <v>4591.14193</v>
      </c>
      <c r="G114" s="176"/>
      <c r="H114" s="168"/>
    </row>
    <row r="115" customFormat="false" ht="18" hidden="false" customHeight="true" outlineLevel="0" collapsed="false">
      <c r="A115" s="152"/>
      <c r="B115" s="178" t="s">
        <v>347</v>
      </c>
      <c r="C115" s="158"/>
      <c r="D115" s="179" t="n">
        <v>393.099</v>
      </c>
      <c r="E115" s="155" t="n">
        <v>13.82923</v>
      </c>
      <c r="F115" s="173" t="n">
        <v>406.92823</v>
      </c>
      <c r="G115" s="176"/>
      <c r="H115" s="168"/>
    </row>
    <row r="116" customFormat="false" ht="18" hidden="false" customHeight="true" outlineLevel="0" collapsed="false">
      <c r="A116" s="152"/>
      <c r="B116" s="178" t="s">
        <v>348</v>
      </c>
      <c r="C116" s="158"/>
      <c r="D116" s="179" t="n">
        <v>2853.8</v>
      </c>
      <c r="E116" s="155" t="n">
        <v>0.52884</v>
      </c>
      <c r="F116" s="173" t="n">
        <v>2854.32884</v>
      </c>
      <c r="G116" s="176"/>
      <c r="H116" s="168"/>
    </row>
    <row r="117" customFormat="false" ht="18" hidden="false" customHeight="true" outlineLevel="0" collapsed="false">
      <c r="A117" s="152"/>
      <c r="B117" s="178" t="s">
        <v>349</v>
      </c>
      <c r="C117" s="158"/>
      <c r="D117" s="179" t="n">
        <v>0</v>
      </c>
      <c r="E117" s="155" t="n">
        <v>7.8525</v>
      </c>
      <c r="F117" s="173" t="n">
        <v>7.8525</v>
      </c>
      <c r="G117" s="174"/>
      <c r="H117" s="146"/>
    </row>
    <row r="118" customFormat="false" ht="18" hidden="false" customHeight="true" outlineLevel="0" collapsed="false">
      <c r="A118" s="152"/>
      <c r="B118" s="178" t="s">
        <v>350</v>
      </c>
      <c r="C118" s="158"/>
      <c r="D118" s="179" t="n">
        <v>110.164</v>
      </c>
      <c r="E118" s="181" t="n">
        <v>-7.8525</v>
      </c>
      <c r="F118" s="173" t="n">
        <v>102.3115</v>
      </c>
      <c r="G118" s="174"/>
      <c r="H118" s="146"/>
    </row>
    <row r="119" customFormat="false" ht="18" hidden="false" customHeight="true" outlineLevel="0" collapsed="false">
      <c r="A119" s="152" t="s">
        <v>197</v>
      </c>
      <c r="B119" s="178" t="s">
        <v>351</v>
      </c>
      <c r="C119" s="158"/>
      <c r="D119" s="179" t="n">
        <v>0</v>
      </c>
      <c r="E119" s="155" t="n">
        <v>100</v>
      </c>
      <c r="F119" s="173" t="n">
        <v>100</v>
      </c>
      <c r="G119" s="174"/>
      <c r="H119" s="146"/>
    </row>
    <row r="120" customFormat="false" ht="18" hidden="false" customHeight="true" outlineLevel="0" collapsed="false">
      <c r="A120" s="152"/>
      <c r="B120" s="178" t="s">
        <v>352</v>
      </c>
      <c r="C120" s="158"/>
      <c r="D120" s="179" t="n">
        <v>449.1</v>
      </c>
      <c r="E120" s="155" t="n">
        <v>-20.3</v>
      </c>
      <c r="F120" s="173" t="n">
        <v>428.8</v>
      </c>
      <c r="G120" s="174"/>
      <c r="H120" s="146"/>
    </row>
    <row r="121" customFormat="false" ht="18" hidden="false" customHeight="true" outlineLevel="0" collapsed="false">
      <c r="A121" s="152" t="s">
        <v>353</v>
      </c>
      <c r="B121" s="178" t="s">
        <v>354</v>
      </c>
      <c r="C121" s="158"/>
      <c r="D121" s="179" t="n">
        <v>115.03553</v>
      </c>
      <c r="E121" s="155" t="n">
        <v>-115.03553</v>
      </c>
      <c r="F121" s="173" t="n">
        <v>0</v>
      </c>
      <c r="G121" s="176"/>
      <c r="H121" s="168"/>
    </row>
    <row r="122" customFormat="false" ht="18" hidden="false" customHeight="true" outlineLevel="0" collapsed="false">
      <c r="A122" s="152"/>
      <c r="B122" s="178" t="s">
        <v>355</v>
      </c>
      <c r="C122" s="158"/>
      <c r="D122" s="179" t="n">
        <v>385.09227</v>
      </c>
      <c r="E122" s="155" t="n">
        <v>-18.629</v>
      </c>
      <c r="F122" s="173" t="n">
        <v>366.46327</v>
      </c>
      <c r="G122" s="176"/>
      <c r="H122" s="168"/>
    </row>
    <row r="123" customFormat="false" ht="18" hidden="false" customHeight="true" outlineLevel="0" collapsed="false">
      <c r="A123" s="152" t="s">
        <v>69</v>
      </c>
      <c r="B123" s="157" t="s">
        <v>356</v>
      </c>
      <c r="C123" s="157" t="s">
        <v>357</v>
      </c>
      <c r="D123" s="155" t="n">
        <v>0</v>
      </c>
      <c r="E123" s="155" t="n">
        <v>50</v>
      </c>
      <c r="F123" s="173" t="n">
        <v>50</v>
      </c>
      <c r="G123" s="174"/>
      <c r="H123" s="146"/>
    </row>
    <row r="124" customFormat="false" ht="18" hidden="false" customHeight="true" outlineLevel="0" collapsed="false">
      <c r="A124" s="152"/>
      <c r="B124" s="157" t="s">
        <v>358</v>
      </c>
      <c r="C124" s="158"/>
      <c r="D124" s="155" t="n">
        <v>0</v>
      </c>
      <c r="E124" s="155" t="n">
        <v>6</v>
      </c>
      <c r="F124" s="173" t="n">
        <v>6</v>
      </c>
      <c r="G124" s="174"/>
      <c r="H124" s="146"/>
    </row>
    <row r="125" customFormat="false" ht="18" hidden="false" customHeight="true" outlineLevel="0" collapsed="false">
      <c r="A125" s="152"/>
      <c r="B125" s="157" t="s">
        <v>359</v>
      </c>
      <c r="C125" s="158"/>
      <c r="D125" s="155" t="n">
        <v>0</v>
      </c>
      <c r="E125" s="155" t="n">
        <v>47.23058</v>
      </c>
      <c r="F125" s="173" t="n">
        <v>47.23058</v>
      </c>
      <c r="G125" s="174"/>
      <c r="H125" s="146"/>
    </row>
    <row r="126" customFormat="false" ht="18" hidden="false" customHeight="true" outlineLevel="0" collapsed="false">
      <c r="A126" s="152"/>
      <c r="B126" s="157" t="s">
        <v>360</v>
      </c>
      <c r="C126" s="158"/>
      <c r="D126" s="155" t="n">
        <v>0</v>
      </c>
      <c r="E126" s="155" t="n">
        <v>7370.67278</v>
      </c>
      <c r="F126" s="173" t="n">
        <v>7370.67278</v>
      </c>
      <c r="G126" s="174"/>
      <c r="H126" s="146"/>
    </row>
    <row r="127" customFormat="false" ht="18" hidden="false" customHeight="true" outlineLevel="0" collapsed="false">
      <c r="A127" s="152"/>
      <c r="B127" s="157" t="s">
        <v>361</v>
      </c>
      <c r="C127" s="158"/>
      <c r="D127" s="155" t="n">
        <v>0</v>
      </c>
      <c r="E127" s="155" t="n">
        <v>8943.9418</v>
      </c>
      <c r="F127" s="173" t="n">
        <v>8943.9418</v>
      </c>
      <c r="G127" s="174"/>
      <c r="H127" s="146"/>
    </row>
    <row r="128" customFormat="false" ht="18" hidden="false" customHeight="true" outlineLevel="0" collapsed="false">
      <c r="A128" s="152"/>
      <c r="B128" s="157" t="s">
        <v>362</v>
      </c>
      <c r="C128" s="158"/>
      <c r="D128" s="155" t="n">
        <v>0</v>
      </c>
      <c r="E128" s="155" t="n">
        <v>48.50844</v>
      </c>
      <c r="F128" s="173" t="n">
        <v>48.50844</v>
      </c>
      <c r="G128" s="174"/>
      <c r="H128" s="146"/>
    </row>
    <row r="129" customFormat="false" ht="18" hidden="false" customHeight="true" outlineLevel="0" collapsed="false">
      <c r="A129" s="152"/>
      <c r="B129" s="157" t="s">
        <v>363</v>
      </c>
      <c r="C129" s="158"/>
      <c r="D129" s="155" t="n">
        <v>0</v>
      </c>
      <c r="E129" s="155" t="n">
        <v>2</v>
      </c>
      <c r="F129" s="173" t="n">
        <v>2</v>
      </c>
      <c r="G129" s="174"/>
      <c r="H129" s="146"/>
    </row>
    <row r="130" customFormat="false" ht="18" hidden="false" customHeight="true" outlineLevel="0" collapsed="false">
      <c r="A130" s="152"/>
      <c r="B130" s="157" t="s">
        <v>364</v>
      </c>
      <c r="C130" s="158"/>
      <c r="D130" s="155" t="n">
        <v>8923.2</v>
      </c>
      <c r="E130" s="155" t="n">
        <v>-202</v>
      </c>
      <c r="F130" s="173" t="n">
        <v>8721.2</v>
      </c>
      <c r="G130" s="176"/>
      <c r="H130" s="168"/>
    </row>
    <row r="131" customFormat="false" ht="18" hidden="false" customHeight="true" outlineLevel="0" collapsed="false">
      <c r="A131" s="152"/>
      <c r="B131" s="157" t="s">
        <v>365</v>
      </c>
      <c r="C131" s="158"/>
      <c r="D131" s="155" t="n">
        <v>251982.32451</v>
      </c>
      <c r="E131" s="155" t="n">
        <v>-564.3</v>
      </c>
      <c r="F131" s="173" t="n">
        <v>251418.02451</v>
      </c>
      <c r="G131" s="176"/>
      <c r="H131" s="168"/>
    </row>
    <row r="132" customFormat="false" ht="18" hidden="false" customHeight="true" outlineLevel="0" collapsed="false">
      <c r="A132" s="152"/>
      <c r="B132" s="157" t="s">
        <v>366</v>
      </c>
      <c r="C132" s="158"/>
      <c r="D132" s="155" t="n">
        <v>446.9</v>
      </c>
      <c r="E132" s="155" t="n">
        <v>-23</v>
      </c>
      <c r="F132" s="173" t="n">
        <v>423.9</v>
      </c>
      <c r="G132" s="176"/>
      <c r="H132" s="168"/>
    </row>
    <row r="133" customFormat="false" ht="18" hidden="false" customHeight="true" outlineLevel="0" collapsed="false">
      <c r="A133" s="152"/>
      <c r="B133" s="157" t="s">
        <v>367</v>
      </c>
      <c r="C133" s="158"/>
      <c r="D133" s="155" t="n">
        <v>2764.66367</v>
      </c>
      <c r="E133" s="155" t="n">
        <v>142.7</v>
      </c>
      <c r="F133" s="173" t="n">
        <v>2907.36367</v>
      </c>
      <c r="G133" s="176"/>
      <c r="H133" s="168"/>
    </row>
    <row r="134" customFormat="false" ht="18" hidden="false" customHeight="true" outlineLevel="0" collapsed="false">
      <c r="A134" s="152"/>
      <c r="B134" s="157" t="s">
        <v>368</v>
      </c>
      <c r="C134" s="158"/>
      <c r="D134" s="155" t="n">
        <v>111884.46924</v>
      </c>
      <c r="E134" s="155" t="n">
        <v>-1231.2</v>
      </c>
      <c r="F134" s="173" t="n">
        <v>110653.26924</v>
      </c>
      <c r="G134" s="176"/>
      <c r="H134" s="168"/>
    </row>
    <row r="135" customFormat="false" ht="18" hidden="false" customHeight="true" outlineLevel="0" collapsed="false">
      <c r="A135" s="152"/>
      <c r="B135" s="157" t="s">
        <v>369</v>
      </c>
      <c r="C135" s="158"/>
      <c r="D135" s="155" t="n">
        <v>2399.1</v>
      </c>
      <c r="E135" s="155" t="n">
        <v>771.8</v>
      </c>
      <c r="F135" s="173" t="n">
        <v>3170.9</v>
      </c>
      <c r="G135" s="176"/>
      <c r="H135" s="168"/>
    </row>
    <row r="136" customFormat="false" ht="18" hidden="false" customHeight="true" outlineLevel="0" collapsed="false">
      <c r="A136" s="152"/>
      <c r="B136" s="157" t="s">
        <v>370</v>
      </c>
      <c r="C136" s="158"/>
      <c r="D136" s="155" t="n">
        <v>817</v>
      </c>
      <c r="E136" s="155" t="n">
        <v>107.7</v>
      </c>
      <c r="F136" s="173" t="n">
        <v>924.7</v>
      </c>
      <c r="G136" s="176"/>
      <c r="H136" s="168"/>
    </row>
    <row r="137" customFormat="false" ht="18" hidden="false" customHeight="true" outlineLevel="0" collapsed="false">
      <c r="A137" s="152"/>
      <c r="B137" s="157" t="s">
        <v>371</v>
      </c>
      <c r="C137" s="158"/>
      <c r="D137" s="155" t="n">
        <v>102.2</v>
      </c>
      <c r="E137" s="155" t="n">
        <v>971.2</v>
      </c>
      <c r="F137" s="173" t="n">
        <v>1073.4</v>
      </c>
      <c r="G137" s="176"/>
      <c r="H137" s="168"/>
    </row>
    <row r="138" customFormat="false" ht="18" hidden="false" customHeight="true" outlineLevel="0" collapsed="false">
      <c r="A138" s="152"/>
      <c r="B138" s="157" t="s">
        <v>372</v>
      </c>
      <c r="C138" s="158"/>
      <c r="D138" s="155" t="n">
        <v>6476.9</v>
      </c>
      <c r="E138" s="155" t="n">
        <v>-180</v>
      </c>
      <c r="F138" s="173" t="n">
        <v>6296.9</v>
      </c>
      <c r="G138" s="176"/>
      <c r="H138" s="168"/>
    </row>
    <row r="139" customFormat="false" ht="18" hidden="false" customHeight="true" outlineLevel="0" collapsed="false">
      <c r="A139" s="152"/>
      <c r="B139" s="182" t="s">
        <v>373</v>
      </c>
      <c r="C139" s="158"/>
      <c r="D139" s="155" t="n">
        <v>3352.4746</v>
      </c>
      <c r="E139" s="155" t="n">
        <v>-33</v>
      </c>
      <c r="F139" s="173" t="n">
        <v>3319.4746</v>
      </c>
      <c r="G139" s="176"/>
      <c r="H139" s="168"/>
    </row>
    <row r="140" customFormat="false" ht="17.35" hidden="false" customHeight="false" outlineLevel="0" collapsed="false">
      <c r="A140" s="152"/>
      <c r="B140" s="157" t="s">
        <v>374</v>
      </c>
      <c r="C140" s="158"/>
      <c r="D140" s="155" t="n">
        <v>926.6264</v>
      </c>
      <c r="E140" s="155" t="n">
        <v>14.1</v>
      </c>
      <c r="F140" s="173" t="n">
        <v>940.7264</v>
      </c>
      <c r="G140" s="176"/>
      <c r="H140" s="168"/>
    </row>
    <row r="141" customFormat="false" ht="17.35" hidden="false" customHeight="false" outlineLevel="0" collapsed="false">
      <c r="A141" s="152"/>
      <c r="B141" s="157" t="s">
        <v>375</v>
      </c>
      <c r="C141" s="158"/>
      <c r="D141" s="155" t="n">
        <v>189340.97748</v>
      </c>
      <c r="E141" s="155" t="n">
        <v>-1046.8</v>
      </c>
      <c r="F141" s="173" t="n">
        <v>188294.17748</v>
      </c>
      <c r="G141" s="176"/>
      <c r="H141" s="168"/>
    </row>
    <row r="142" customFormat="false" ht="17.35" hidden="false" customHeight="false" outlineLevel="0" collapsed="false">
      <c r="A142" s="152"/>
      <c r="B142" s="182" t="s">
        <v>376</v>
      </c>
      <c r="C142" s="158"/>
      <c r="D142" s="155" t="n">
        <v>9878.05485</v>
      </c>
      <c r="E142" s="155" t="n">
        <v>-222.6</v>
      </c>
      <c r="F142" s="173" t="n">
        <v>9655.45485</v>
      </c>
      <c r="G142" s="176"/>
      <c r="H142" s="168"/>
    </row>
    <row r="143" customFormat="false" ht="17.35" hidden="false" customHeight="false" outlineLevel="0" collapsed="false">
      <c r="A143" s="152"/>
      <c r="B143" s="182" t="s">
        <v>377</v>
      </c>
      <c r="C143" s="158"/>
      <c r="D143" s="155" t="n">
        <v>57.6</v>
      </c>
      <c r="E143" s="155" t="n">
        <v>-2.2</v>
      </c>
      <c r="F143" s="173" t="n">
        <v>55.4</v>
      </c>
      <c r="G143" s="176"/>
      <c r="H143" s="168"/>
    </row>
    <row r="144" customFormat="false" ht="17.35" hidden="false" customHeight="false" outlineLevel="0" collapsed="false">
      <c r="A144" s="152"/>
      <c r="B144" s="157" t="s">
        <v>378</v>
      </c>
      <c r="C144" s="158"/>
      <c r="D144" s="155" t="n">
        <v>38878.87501</v>
      </c>
      <c r="E144" s="155" t="n">
        <v>125.8</v>
      </c>
      <c r="F144" s="173" t="n">
        <v>39004.67501</v>
      </c>
      <c r="G144" s="176"/>
      <c r="H144" s="168"/>
    </row>
    <row r="145" customFormat="false" ht="17.35" hidden="false" customHeight="false" outlineLevel="0" collapsed="false">
      <c r="A145" s="152"/>
      <c r="B145" s="157" t="s">
        <v>379</v>
      </c>
      <c r="C145" s="158"/>
      <c r="D145" s="155" t="n">
        <v>604.23287</v>
      </c>
      <c r="E145" s="155" t="n">
        <v>45.5</v>
      </c>
      <c r="F145" s="173" t="n">
        <v>649.73287</v>
      </c>
      <c r="G145" s="176"/>
      <c r="H145" s="168"/>
    </row>
    <row r="146" customFormat="false" ht="17.35" hidden="false" customHeight="false" outlineLevel="0" collapsed="false">
      <c r="A146" s="152"/>
      <c r="B146" s="157" t="s">
        <v>380</v>
      </c>
      <c r="C146" s="158"/>
      <c r="D146" s="155" t="n">
        <v>40799.379</v>
      </c>
      <c r="E146" s="155" t="n">
        <v>-320</v>
      </c>
      <c r="F146" s="173" t="n">
        <v>40479.379</v>
      </c>
      <c r="G146" s="176"/>
      <c r="H146" s="168"/>
    </row>
    <row r="147" customFormat="false" ht="17.35" hidden="false" customHeight="false" outlineLevel="0" collapsed="false">
      <c r="A147" s="152"/>
      <c r="B147" s="157" t="s">
        <v>381</v>
      </c>
      <c r="C147" s="158"/>
      <c r="D147" s="155" t="n">
        <v>589.1</v>
      </c>
      <c r="E147" s="155" t="n">
        <v>213</v>
      </c>
      <c r="F147" s="173" t="n">
        <v>802.1</v>
      </c>
      <c r="G147" s="176"/>
      <c r="H147" s="168"/>
    </row>
    <row r="148" customFormat="false" ht="17.35" hidden="false" customHeight="false" outlineLevel="0" collapsed="false">
      <c r="A148" s="152"/>
      <c r="B148" s="157" t="s">
        <v>382</v>
      </c>
      <c r="C148" s="158"/>
      <c r="D148" s="155" t="n">
        <v>5276.519</v>
      </c>
      <c r="E148" s="155" t="n">
        <v>1433.3</v>
      </c>
      <c r="F148" s="173" t="n">
        <v>6709.819</v>
      </c>
      <c r="G148" s="176"/>
      <c r="H148" s="168"/>
    </row>
    <row r="149" customFormat="false" ht="17.35" hidden="false" customHeight="false" outlineLevel="0" collapsed="false">
      <c r="A149" s="152" t="s">
        <v>118</v>
      </c>
      <c r="B149" s="157" t="s">
        <v>383</v>
      </c>
      <c r="C149" s="158"/>
      <c r="D149" s="155" t="n">
        <v>0</v>
      </c>
      <c r="E149" s="155" t="n">
        <v>234.4</v>
      </c>
      <c r="F149" s="173" t="n">
        <v>234.4</v>
      </c>
      <c r="G149" s="174"/>
      <c r="H149" s="146"/>
    </row>
    <row r="150" customFormat="false" ht="17.35" hidden="false" customHeight="false" outlineLevel="0" collapsed="false">
      <c r="A150" s="152"/>
      <c r="B150" s="157" t="s">
        <v>384</v>
      </c>
      <c r="C150" s="158"/>
      <c r="D150" s="155" t="n">
        <v>0</v>
      </c>
      <c r="E150" s="155" t="n">
        <v>28.4</v>
      </c>
      <c r="F150" s="173" t="n">
        <v>28.4</v>
      </c>
      <c r="G150" s="174"/>
      <c r="H150" s="146"/>
    </row>
    <row r="151" customFormat="false" ht="17.35" hidden="false" customHeight="false" outlineLevel="0" collapsed="false">
      <c r="A151" s="152" t="s">
        <v>73</v>
      </c>
      <c r="B151" s="178" t="s">
        <v>385</v>
      </c>
      <c r="C151" s="158"/>
      <c r="D151" s="179" t="n">
        <v>0</v>
      </c>
      <c r="E151" s="155" t="n">
        <v>85.16</v>
      </c>
      <c r="F151" s="173" t="n">
        <v>85.16</v>
      </c>
      <c r="G151" s="174"/>
      <c r="H151" s="146"/>
    </row>
    <row r="152" customFormat="false" ht="17.35" hidden="false" customHeight="false" outlineLevel="0" collapsed="false">
      <c r="A152" s="152"/>
      <c r="B152" s="157" t="s">
        <v>386</v>
      </c>
      <c r="C152" s="158"/>
      <c r="D152" s="155" t="n">
        <v>30.5</v>
      </c>
      <c r="E152" s="155" t="n">
        <v>-4.9</v>
      </c>
      <c r="F152" s="173" t="n">
        <v>25.6</v>
      </c>
      <c r="G152" s="176"/>
      <c r="H152" s="168"/>
    </row>
    <row r="153" customFormat="false" ht="17.35" hidden="false" customHeight="false" outlineLevel="0" collapsed="false">
      <c r="A153" s="152"/>
      <c r="B153" s="157" t="s">
        <v>387</v>
      </c>
      <c r="C153" s="158"/>
      <c r="D153" s="155" t="n">
        <v>322</v>
      </c>
      <c r="E153" s="155" t="n">
        <v>8.2</v>
      </c>
      <c r="F153" s="173" t="n">
        <v>330.2</v>
      </c>
      <c r="G153" s="176"/>
      <c r="H153" s="168"/>
    </row>
    <row r="154" customFormat="false" ht="17.35" hidden="false" customHeight="false" outlineLevel="0" collapsed="false">
      <c r="A154" s="152"/>
      <c r="B154" s="157" t="s">
        <v>388</v>
      </c>
      <c r="C154" s="158"/>
      <c r="D154" s="179" t="n">
        <v>20325.9</v>
      </c>
      <c r="E154" s="155" t="n">
        <v>-1121.9</v>
      </c>
      <c r="F154" s="173" t="n">
        <v>19204</v>
      </c>
      <c r="G154" s="176"/>
      <c r="H154" s="168"/>
    </row>
    <row r="155" customFormat="false" ht="17.35" hidden="false" customHeight="false" outlineLevel="0" collapsed="false">
      <c r="A155" s="152" t="s">
        <v>122</v>
      </c>
      <c r="B155" s="157" t="s">
        <v>389</v>
      </c>
      <c r="C155" s="158"/>
      <c r="D155" s="155" t="n">
        <v>0</v>
      </c>
      <c r="E155" s="155" t="n">
        <v>20</v>
      </c>
      <c r="F155" s="173" t="n">
        <v>20</v>
      </c>
      <c r="G155" s="174"/>
      <c r="H155" s="146"/>
    </row>
    <row r="156" customFormat="false" ht="17.35" hidden="false" customHeight="false" outlineLevel="0" collapsed="false">
      <c r="A156" s="152"/>
      <c r="B156" s="157" t="s">
        <v>390</v>
      </c>
      <c r="C156" s="158"/>
      <c r="D156" s="155" t="n">
        <v>0</v>
      </c>
      <c r="E156" s="155" t="n">
        <v>5270.48505</v>
      </c>
      <c r="F156" s="173" t="n">
        <v>5270.48505</v>
      </c>
      <c r="G156" s="174"/>
      <c r="H156" s="146"/>
    </row>
    <row r="157" customFormat="false" ht="17.35" hidden="false" customHeight="false" outlineLevel="0" collapsed="false">
      <c r="A157" s="152"/>
      <c r="B157" s="157" t="s">
        <v>391</v>
      </c>
      <c r="C157" s="158"/>
      <c r="D157" s="155" t="n">
        <v>77029.3</v>
      </c>
      <c r="E157" s="155" t="n">
        <v>-595</v>
      </c>
      <c r="F157" s="173" t="n">
        <v>76434.3</v>
      </c>
      <c r="G157" s="174"/>
      <c r="H157" s="146"/>
    </row>
    <row r="158" customFormat="false" ht="17.35" hidden="false" customHeight="false" outlineLevel="0" collapsed="false">
      <c r="A158" s="152"/>
      <c r="B158" s="157" t="s">
        <v>392</v>
      </c>
      <c r="C158" s="158"/>
      <c r="D158" s="155" t="n">
        <v>16016.4</v>
      </c>
      <c r="E158" s="155" t="n">
        <v>595</v>
      </c>
      <c r="F158" s="173" t="n">
        <v>16611.4</v>
      </c>
      <c r="G158" s="174"/>
      <c r="H158" s="146"/>
    </row>
    <row r="159" customFormat="false" ht="17.35" hidden="false" customHeight="false" outlineLevel="0" collapsed="false">
      <c r="A159" s="152"/>
      <c r="B159" s="157" t="s">
        <v>393</v>
      </c>
      <c r="C159" s="158"/>
      <c r="D159" s="155" t="n">
        <v>6260.6</v>
      </c>
      <c r="E159" s="155" t="n">
        <v>-3331.8</v>
      </c>
      <c r="F159" s="173" t="n">
        <v>2928.8</v>
      </c>
      <c r="G159" s="176"/>
      <c r="H159" s="168"/>
    </row>
    <row r="160" customFormat="false" ht="17.35" hidden="false" customHeight="false" outlineLevel="0" collapsed="false">
      <c r="A160" s="152"/>
      <c r="B160" s="157" t="s">
        <v>394</v>
      </c>
      <c r="C160" s="158"/>
      <c r="D160" s="155" t="n">
        <v>1227</v>
      </c>
      <c r="E160" s="155" t="n">
        <v>-46.7</v>
      </c>
      <c r="F160" s="173" t="n">
        <v>1180.3</v>
      </c>
      <c r="G160" s="176"/>
      <c r="H160" s="168"/>
    </row>
    <row r="161" customFormat="false" ht="17.35" hidden="false" customHeight="false" outlineLevel="0" collapsed="false">
      <c r="A161" s="152"/>
      <c r="B161" s="157" t="s">
        <v>395</v>
      </c>
      <c r="C161" s="158"/>
      <c r="D161" s="155" t="n">
        <v>422.8</v>
      </c>
      <c r="E161" s="155" t="n">
        <v>-12</v>
      </c>
      <c r="F161" s="173" t="n">
        <v>410.8</v>
      </c>
      <c r="G161" s="176"/>
      <c r="H161" s="168"/>
    </row>
    <row r="162" customFormat="false" ht="17.35" hidden="false" customHeight="false" outlineLevel="0" collapsed="false">
      <c r="A162" s="152"/>
      <c r="B162" s="157" t="s">
        <v>396</v>
      </c>
      <c r="C162" s="158"/>
      <c r="D162" s="155" t="n">
        <v>1095</v>
      </c>
      <c r="E162" s="155" t="n">
        <v>-595</v>
      </c>
      <c r="F162" s="173" t="n">
        <v>500</v>
      </c>
      <c r="G162" s="174"/>
      <c r="H162" s="146"/>
    </row>
    <row r="163" customFormat="false" ht="17.35" hidden="false" customHeight="false" outlineLevel="0" collapsed="false">
      <c r="A163" s="152"/>
      <c r="B163" s="157" t="s">
        <v>397</v>
      </c>
      <c r="C163" s="158"/>
      <c r="D163" s="155" t="n">
        <v>10211.5</v>
      </c>
      <c r="E163" s="155" t="n">
        <v>-17</v>
      </c>
      <c r="F163" s="173" t="n">
        <v>10194.5</v>
      </c>
      <c r="G163" s="176"/>
      <c r="H163" s="168"/>
    </row>
    <row r="164" customFormat="false" ht="17.35" hidden="false" customHeight="false" outlineLevel="0" collapsed="false">
      <c r="A164" s="152"/>
      <c r="B164" s="157" t="s">
        <v>398</v>
      </c>
      <c r="C164" s="158"/>
      <c r="D164" s="155" t="n">
        <v>60.1</v>
      </c>
      <c r="E164" s="155" t="n">
        <v>-25.3</v>
      </c>
      <c r="F164" s="173" t="n">
        <v>34.8</v>
      </c>
      <c r="G164" s="176"/>
      <c r="H164" s="168"/>
    </row>
    <row r="165" customFormat="false" ht="17.35" hidden="false" customHeight="false" outlineLevel="0" collapsed="false">
      <c r="A165" s="152"/>
      <c r="B165" s="157" t="s">
        <v>399</v>
      </c>
      <c r="C165" s="158"/>
      <c r="D165" s="155" t="n">
        <v>301</v>
      </c>
      <c r="E165" s="155" t="n">
        <v>-52</v>
      </c>
      <c r="F165" s="173" t="n">
        <v>249</v>
      </c>
      <c r="G165" s="176"/>
      <c r="H165" s="168"/>
    </row>
    <row r="166" customFormat="false" ht="17.25" hidden="false" customHeight="true" outlineLevel="0" collapsed="false">
      <c r="A166" s="162" t="s">
        <v>43</v>
      </c>
      <c r="B166" s="163"/>
      <c r="C166" s="163"/>
      <c r="D166" s="164"/>
      <c r="E166" s="183" t="n">
        <v>-33.9499999999831</v>
      </c>
      <c r="F166" s="183"/>
      <c r="G166" s="184"/>
    </row>
    <row r="167" customFormat="false" ht="17.25" hidden="false" customHeight="true" outlineLevel="0" collapsed="false">
      <c r="A167" s="185"/>
      <c r="B167" s="185"/>
      <c r="C167" s="185"/>
      <c r="D167" s="186"/>
      <c r="E167" s="187"/>
      <c r="F167" s="188"/>
      <c r="G167" s="184"/>
    </row>
    <row r="168" customFormat="false" ht="106.7" hidden="false" customHeight="true" outlineLevel="0" collapsed="false">
      <c r="A168" s="189" t="s">
        <v>400</v>
      </c>
      <c r="B168" s="189"/>
      <c r="C168" s="189"/>
      <c r="D168" s="189"/>
      <c r="E168" s="189"/>
      <c r="F168" s="189"/>
      <c r="G168" s="184"/>
    </row>
    <row r="169" customFormat="false" ht="35.8" hidden="false" customHeight="true" outlineLevel="0" collapsed="false">
      <c r="A169" s="189" t="s">
        <v>401</v>
      </c>
      <c r="B169" s="189"/>
      <c r="C169" s="189"/>
      <c r="D169" s="189"/>
      <c r="E169" s="189"/>
      <c r="F169" s="189"/>
    </row>
    <row r="170" customFormat="false" ht="18.75" hidden="false" customHeight="true" outlineLevel="0" collapsed="false">
      <c r="A170" s="190"/>
      <c r="B170" s="190"/>
      <c r="C170" s="191"/>
      <c r="D170" s="191"/>
      <c r="E170" s="191"/>
      <c r="F170" s="192" t="s">
        <v>402</v>
      </c>
    </row>
    <row r="171" customFormat="false" ht="27.95" hidden="false" customHeight="true" outlineLevel="0" collapsed="false">
      <c r="A171" s="193" t="s">
        <v>212</v>
      </c>
      <c r="B171" s="193"/>
      <c r="C171" s="193" t="s">
        <v>213</v>
      </c>
      <c r="D171" s="193"/>
      <c r="E171" s="193"/>
      <c r="F171" s="193"/>
    </row>
    <row r="172" customFormat="false" ht="32.8" hidden="false" customHeight="true" outlineLevel="0" collapsed="false">
      <c r="A172" s="194" t="s">
        <v>218</v>
      </c>
      <c r="B172" s="195" t="n">
        <v>0</v>
      </c>
      <c r="C172" s="196" t="s">
        <v>403</v>
      </c>
      <c r="D172" s="196"/>
      <c r="E172" s="196"/>
      <c r="F172" s="197" t="n">
        <v>101798.4885</v>
      </c>
    </row>
    <row r="173" customFormat="false" ht="20.25" hidden="false" customHeight="true" outlineLevel="0" collapsed="false">
      <c r="A173" s="194" t="s">
        <v>214</v>
      </c>
      <c r="B173" s="195" t="n">
        <v>-173.1115</v>
      </c>
      <c r="C173" s="196" t="s">
        <v>69</v>
      </c>
      <c r="D173" s="196"/>
      <c r="E173" s="196"/>
      <c r="F173" s="197" t="n">
        <v>16468.3536</v>
      </c>
    </row>
    <row r="174" customFormat="false" ht="20.25" hidden="false" customHeight="true" outlineLevel="0" collapsed="false">
      <c r="A174" s="198" t="s">
        <v>216</v>
      </c>
      <c r="B174" s="199" t="n">
        <v>101971.6</v>
      </c>
      <c r="C174" s="196" t="s">
        <v>118</v>
      </c>
      <c r="D174" s="196"/>
      <c r="E174" s="196"/>
      <c r="F174" s="197" t="n">
        <v>262.8</v>
      </c>
    </row>
    <row r="175" customFormat="false" ht="21" hidden="false" customHeight="true" outlineLevel="0" collapsed="false">
      <c r="A175" s="200" t="s">
        <v>217</v>
      </c>
      <c r="B175" s="201" t="n">
        <v>0</v>
      </c>
      <c r="C175" s="196" t="s">
        <v>116</v>
      </c>
      <c r="D175" s="196"/>
      <c r="E175" s="196"/>
      <c r="F175" s="197" t="n">
        <v>1441.46333</v>
      </c>
    </row>
    <row r="176" customFormat="false" ht="19.6" hidden="false" customHeight="true" outlineLevel="0" collapsed="false">
      <c r="A176" s="202" t="s">
        <v>237</v>
      </c>
      <c r="B176" s="195" t="n">
        <v>-7500</v>
      </c>
      <c r="C176" s="196" t="s">
        <v>122</v>
      </c>
      <c r="D176" s="196"/>
      <c r="E176" s="196"/>
      <c r="F176" s="197" t="n">
        <v>1210.68505</v>
      </c>
      <c r="G176" s="203"/>
      <c r="H176" s="203"/>
    </row>
    <row r="177" customFormat="false" ht="24.65" hidden="false" customHeight="true" outlineLevel="0" collapsed="false">
      <c r="A177" s="202"/>
      <c r="B177" s="204"/>
      <c r="C177" s="196" t="s">
        <v>73</v>
      </c>
      <c r="D177" s="196"/>
      <c r="E177" s="196"/>
      <c r="F177" s="197" t="n">
        <v>-1033.44</v>
      </c>
    </row>
    <row r="178" customFormat="false" ht="20.25" hidden="false" customHeight="true" outlineLevel="0" collapsed="false">
      <c r="A178" s="202"/>
      <c r="B178" s="201"/>
      <c r="C178" s="196" t="s">
        <v>404</v>
      </c>
      <c r="D178" s="196"/>
      <c r="E178" s="196"/>
      <c r="F178" s="197" t="n">
        <v>79.7</v>
      </c>
    </row>
    <row r="179" customFormat="false" ht="17.35" hidden="false" customHeight="true" outlineLevel="0" collapsed="false">
      <c r="A179" s="200" t="s">
        <v>235</v>
      </c>
      <c r="B179" s="201" t="n">
        <v>7500</v>
      </c>
      <c r="C179" s="205" t="s">
        <v>328</v>
      </c>
      <c r="D179" s="205"/>
      <c r="E179" s="205"/>
      <c r="F179" s="197" t="n">
        <v>-2437.8</v>
      </c>
    </row>
    <row r="180" customFormat="false" ht="17.35" hidden="false" customHeight="true" outlineLevel="0" collapsed="false">
      <c r="A180" s="200"/>
      <c r="B180" s="201"/>
      <c r="C180" s="205" t="s">
        <v>353</v>
      </c>
      <c r="D180" s="205"/>
      <c r="E180" s="205"/>
      <c r="F180" s="197" t="n">
        <v>-133.66453</v>
      </c>
    </row>
    <row r="181" customFormat="false" ht="26.6" hidden="false" customHeight="true" outlineLevel="0" collapsed="false">
      <c r="A181" s="194" t="s">
        <v>405</v>
      </c>
      <c r="B181" s="199" t="n">
        <v>-33.9</v>
      </c>
      <c r="C181" s="206" t="s">
        <v>66</v>
      </c>
      <c r="D181" s="206"/>
      <c r="E181" s="206"/>
      <c r="F181" s="197" t="n">
        <v>-15892.04745</v>
      </c>
    </row>
    <row r="182" customFormat="false" ht="18.65" hidden="false" customHeight="true" outlineLevel="0" collapsed="false">
      <c r="A182" s="207" t="s">
        <v>240</v>
      </c>
      <c r="B182" s="208" t="n">
        <v>101764.5885</v>
      </c>
      <c r="C182" s="209" t="s">
        <v>240</v>
      </c>
      <c r="D182" s="209"/>
      <c r="E182" s="209"/>
      <c r="F182" s="210" t="n">
        <v>101764.5385</v>
      </c>
    </row>
    <row r="183" customFormat="false" ht="18.65" hidden="false" customHeight="true" outlineLevel="0" collapsed="false">
      <c r="A183" s="211"/>
      <c r="B183" s="212"/>
      <c r="C183" s="211"/>
      <c r="D183" s="211"/>
      <c r="E183" s="211"/>
      <c r="F183" s="213"/>
    </row>
    <row r="184" customFormat="false" ht="35.25" hidden="false" customHeight="true" outlineLevel="0" collapsed="false">
      <c r="A184" s="170" t="s">
        <v>406</v>
      </c>
      <c r="B184" s="170"/>
      <c r="C184" s="170"/>
      <c r="D184" s="170"/>
      <c r="E184" s="184"/>
      <c r="F184" s="214" t="s">
        <v>407</v>
      </c>
    </row>
    <row r="185" customFormat="false" ht="18" hidden="false" customHeight="true" outlineLevel="0" collapsed="false">
      <c r="B185" s="215"/>
      <c r="C185" s="216"/>
      <c r="E185" s="104" t="s">
        <v>408</v>
      </c>
    </row>
    <row r="186" customFormat="false" ht="53.25" hidden="false" customHeight="true" outlineLevel="0" collapsed="false"/>
    <row r="187" customFormat="false" ht="45" hidden="false" customHeight="true" outlineLevel="0" collapsed="false"/>
    <row r="188" customFormat="false" ht="66" hidden="false" customHeight="true" outlineLevel="0" collapsed="false"/>
    <row r="189" customFormat="false" ht="63" hidden="false" customHeight="true" outlineLevel="0" collapsed="false"/>
    <row r="190" customFormat="false" ht="20.25" hidden="false" customHeight="true" outlineLevel="0" collapsed="false"/>
    <row r="191" customFormat="false" ht="20.25" hidden="false" customHeight="true" outlineLevel="0" collapsed="false"/>
    <row r="192" customFormat="false" ht="20.25" hidden="false" customHeight="true" outlineLevel="0" collapsed="false"/>
    <row r="193" customFormat="false" ht="19.5" hidden="false" customHeight="true" outlineLevel="0" collapsed="false"/>
    <row r="194" customFormat="false" ht="18.75" hidden="false" customHeight="true" outlineLevel="0" collapsed="false"/>
    <row r="195" customFormat="false" ht="18" hidden="false" customHeight="true" outlineLevel="0" collapsed="false"/>
    <row r="196" customFormat="false" ht="18.75" hidden="false" customHeight="true" outlineLevel="0" collapsed="false"/>
    <row r="197" customFormat="false" ht="14.25" hidden="false" customHeight="true" outlineLevel="0" collapsed="false"/>
    <row r="198" customFormat="false" ht="18.75" hidden="false" customHeight="true" outlineLevel="0" collapsed="false"/>
    <row r="199" customFormat="false" ht="18.75" hidden="false" customHeight="true" outlineLevel="0" collapsed="false"/>
    <row r="200" customFormat="false" ht="15" hidden="false" customHeight="true" outlineLevel="0" collapsed="false"/>
    <row r="201" customFormat="false" ht="27" hidden="false" customHeight="true" outlineLevel="0" collapsed="false"/>
    <row r="202" customFormat="false" ht="30.75" hidden="false" customHeight="true" outlineLevel="0" collapsed="false"/>
    <row r="203" customFormat="false" ht="17.25" hidden="false" customHeight="true" outlineLevel="0" collapsed="false"/>
    <row r="204" customFormat="false" ht="40.5" hidden="false" customHeight="true" outlineLevel="0" collapsed="false"/>
    <row r="205" customFormat="false" ht="18.75" hidden="false" customHeight="true" outlineLevel="0" collapsed="false"/>
    <row r="206" customFormat="false" ht="20.25" hidden="false" customHeight="true" outlineLevel="0" collapsed="false"/>
    <row r="207" customFormat="false" ht="16.5" hidden="false" customHeight="true" outlineLevel="0" collapsed="false"/>
    <row r="208" customFormat="false" ht="19.5" hidden="false" customHeight="true" outlineLevel="0" collapsed="false"/>
    <row r="209" customFormat="false" ht="24" hidden="false" customHeight="true" outlineLevel="0" collapsed="false"/>
    <row r="1048576" customFormat="false" ht="12.8" hidden="false" customHeight="false" outlineLevel="0" collapsed="false"/>
  </sheetData>
  <mergeCells count="90">
    <mergeCell ref="A1:F1"/>
    <mergeCell ref="A2:F2"/>
    <mergeCell ref="A3:F3"/>
    <mergeCell ref="A4:F4"/>
    <mergeCell ref="A6:F6"/>
    <mergeCell ref="A8:F8"/>
    <mergeCell ref="A9:F9"/>
    <mergeCell ref="A10:F10"/>
    <mergeCell ref="A11:F11"/>
    <mergeCell ref="A12:F12"/>
    <mergeCell ref="A13:E13"/>
    <mergeCell ref="A15:F15"/>
    <mergeCell ref="A16:E16"/>
    <mergeCell ref="A18:B18"/>
    <mergeCell ref="A19:B19"/>
    <mergeCell ref="A20:B20"/>
    <mergeCell ref="A21:B21"/>
    <mergeCell ref="A22:B22"/>
    <mergeCell ref="A23:B23"/>
    <mergeCell ref="A24:B24"/>
    <mergeCell ref="A25:B25"/>
    <mergeCell ref="A26:F26"/>
    <mergeCell ref="A27:F27"/>
    <mergeCell ref="A28:E28"/>
    <mergeCell ref="A29:E29"/>
    <mergeCell ref="A30:F30"/>
    <mergeCell ref="A32:F32"/>
    <mergeCell ref="A33:F33"/>
    <mergeCell ref="A36:F36"/>
    <mergeCell ref="A37:F37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B51:C51"/>
    <mergeCell ref="B52:C52"/>
    <mergeCell ref="A53:A57"/>
    <mergeCell ref="B53:C53"/>
    <mergeCell ref="B54:C54"/>
    <mergeCell ref="B55:C55"/>
    <mergeCell ref="B56:C56"/>
    <mergeCell ref="B57:C57"/>
    <mergeCell ref="A58:A60"/>
    <mergeCell ref="A61:A67"/>
    <mergeCell ref="B68:C68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B81:C81"/>
    <mergeCell ref="A82:A97"/>
    <mergeCell ref="A98:A107"/>
    <mergeCell ref="A108:A113"/>
    <mergeCell ref="A114:A118"/>
    <mergeCell ref="A119:A120"/>
    <mergeCell ref="A121:A122"/>
    <mergeCell ref="A123:A148"/>
    <mergeCell ref="B123:C123"/>
    <mergeCell ref="A149:A150"/>
    <mergeCell ref="A151:A154"/>
    <mergeCell ref="A155:A165"/>
    <mergeCell ref="B166:C166"/>
    <mergeCell ref="A168:F168"/>
    <mergeCell ref="A169:F169"/>
    <mergeCell ref="A171:B171"/>
    <mergeCell ref="C171:F171"/>
    <mergeCell ref="C172:E172"/>
    <mergeCell ref="C173:E173"/>
    <mergeCell ref="C174:E174"/>
    <mergeCell ref="C175:E175"/>
    <mergeCell ref="A176:A178"/>
    <mergeCell ref="C176:E176"/>
    <mergeCell ref="C177:E177"/>
    <mergeCell ref="C178:E178"/>
    <mergeCell ref="C179:E179"/>
    <mergeCell ref="C180:E180"/>
    <mergeCell ref="C181:E181"/>
    <mergeCell ref="C182:E182"/>
    <mergeCell ref="A184:B184"/>
  </mergeCells>
  <printOptions headings="false" gridLines="false" gridLinesSet="true" horizontalCentered="false" verticalCentered="false"/>
  <pageMargins left="0.347916666666667" right="0.180555555555556" top="0.629861111111111" bottom="0.511805555555556" header="0.590277777777778" footer="0.511811023622047"/>
  <pageSetup paperSize="9" scale="100" fitToWidth="1" fitToHeight="8" pageOrder="downThenOver" orientation="portrait" blackAndWhite="false" draft="false" cellComments="none" horizontalDpi="300" verticalDpi="300" copies="1"/>
  <headerFooter differentFirst="false" differentOddEven="false">
    <oddHeader>&amp;C&amp;P</oddHeader>
    <oddFooter/>
  </headerFooter>
  <rowBreaks count="1" manualBreakCount="1">
    <brk id="7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21219</TotalTime>
  <Application>LibreOffice/7.5.6.2$Linux_X86_64 LibreOffice_project/50$Build-2</Application>
  <AppVersion>15.0000</AppVersion>
  <Company>Dnsoft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2009-01-26T06:44:36Z</dcterms:created>
  <dc:creator>Lena</dc:creator>
  <dc:description/>
  <dc:language>ru-RU</dc:language>
  <cp:lastModifiedBy/>
  <cp:lastPrinted>2025-12-10T14:48:53Z</cp:lastPrinted>
  <dcterms:modified xsi:type="dcterms:W3CDTF">2025-12-16T18:08:45Z</dcterms:modified>
  <cp:revision>1680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